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312425\Documents\PFMEA, ETU 4821 2023 Training Materials\Process Control Methods\"/>
    </mc:Choice>
  </mc:AlternateContent>
  <xr:revisionPtr revIDLastSave="0" documentId="13_ncr:1_{FCF10718-9C5B-41E9-BBB0-480568A9F8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ort Control" sheetId="2" r:id="rId1"/>
    <sheet name="Capability Calculator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1" hidden="1">[1]DATA!#REF!</definedName>
    <definedName name="__123Graph_A" hidden="1">#REF!</definedName>
    <definedName name="__123Graph_B" localSheetId="1" hidden="1">[1]DATA!#REF!</definedName>
    <definedName name="__123Graph_B" hidden="1">#REF!</definedName>
    <definedName name="__123Graph_C" localSheetId="1" hidden="1">[1]DATA!#REF!</definedName>
    <definedName name="__123Graph_C" hidden="1">#REF!</definedName>
    <definedName name="__123Graph_LBL_B" localSheetId="1" hidden="1">[1]DATA!#REF!</definedName>
    <definedName name="__123Graph_LBL_B" hidden="1">#REF!</definedName>
    <definedName name="__123Graph_LBL_C" localSheetId="1" hidden="1">[1]DATA!#REF!</definedName>
    <definedName name="__123Graph_LBL_C" hidden="1">#REF!</definedName>
    <definedName name="__123Graph_X" localSheetId="1" hidden="1">[1]DATA!#REF!</definedName>
    <definedName name="__123Graph_X" hidden="1">#REF!</definedName>
    <definedName name="_1Cluster_Main_.Quit">[2]!'[Cluster Main].Quit'</definedName>
    <definedName name="_Key1" hidden="1">#REF!</definedName>
    <definedName name="_Sort" hidden="1">#REF!</definedName>
    <definedName name="A_1" localSheetId="1">'[1]Gauge R_R'!$C$97:$C$106</definedName>
    <definedName name="A_1">#REF!</definedName>
    <definedName name="A_2" localSheetId="1">'[1]Gauge R_R'!$D$97:$D$106</definedName>
    <definedName name="A_2">#REF!</definedName>
    <definedName name="A_3" localSheetId="1">'[1]Gauge R_R'!$E$97:$E$106</definedName>
    <definedName name="A_3">#REF!</definedName>
    <definedName name="A_R">#REF!</definedName>
    <definedName name="AAA" localSheetId="1">'[1]Gauge R_R'!$C$97:$E$106</definedName>
    <definedName name="AAA">#REF!</definedName>
    <definedName name="avaragescore">'[3]Front page'!$P$17:$Q$19</definedName>
    <definedName name="averagescore">'[3]Front page'!$P$17:$Q$19</definedName>
    <definedName name="B_1" localSheetId="1">'[1]Gauge R_R'!$G$97:$G$106</definedName>
    <definedName name="B_1">#REF!</definedName>
    <definedName name="B_2" localSheetId="1">'[1]Gauge R_R'!$H$97:$H$106</definedName>
    <definedName name="B_2">#REF!</definedName>
    <definedName name="B_3" localSheetId="1">'[1]Gauge R_R'!$I$97:$I$106</definedName>
    <definedName name="B_3">#REF!</definedName>
    <definedName name="B_4">'[1]Gauge R_R'!$I$97:$I$106</definedName>
    <definedName name="BBB" localSheetId="1">'[1]Gauge R_R'!$G$97:$I$106</definedName>
    <definedName name="BBB">#REF!</definedName>
    <definedName name="blanc" localSheetId="1">'[1]Gauge R_R'!$C$35</definedName>
    <definedName name="blanc">#REF!</definedName>
    <definedName name="C_1" localSheetId="1">'[1]Gauge R_R'!$K$97:$K$106</definedName>
    <definedName name="C_1">#REF!</definedName>
    <definedName name="C_2" localSheetId="1">'[1]Gauge R_R'!$L$97:$L$106</definedName>
    <definedName name="C_2">#REF!</definedName>
    <definedName name="C_3" localSheetId="1">'[1]Gauge R_R'!$M$97:$M$106</definedName>
    <definedName name="C_3">#REF!</definedName>
    <definedName name="CAPABILITÉ" localSheetId="1">'[1]Gauge R_R'!$J$49</definedName>
    <definedName name="CAPABILITÉ">#REF!</definedName>
    <definedName name="CCC" localSheetId="1">'[1]Gauge R_R'!$K$97:$M$106</definedName>
    <definedName name="CCC">#REF!</definedName>
    <definedName name="Cpk_LCLX">#REF!:OFFSET(#REF!,COUNTA(#REF!)-1,0)</definedName>
    <definedName name="Cpk_Mean">#REF!:OFFSET(#REF!,COUNTA(#REF!)-1,0)</definedName>
    <definedName name="Cpk_NumDataPoints">#REF!:OFFSET(#REF!,COUNTA(#REF!)-1,0)</definedName>
    <definedName name="Cpk_RangeAverage">#REF!:OFFSET(#REF!,COUNTA(#REF!)-1,0)</definedName>
    <definedName name="Cpk_TestValue">#REF!:OFFSET(#REF!,COUNTA(#REF!)-1,0)</definedName>
    <definedName name="Cpk_UCLR">#REF!:OFFSET(#REF!,COUNTA(#REF!)-1,0)</definedName>
    <definedName name="Cpk_UCLX">#REF!:OFFSET(#REF!,COUNTA(#REF!)-1,0)</definedName>
    <definedName name="Cpk_XmR">#REF!:OFFSET(#REF!,COUNTA(#REF!)-1,0)</definedName>
    <definedName name="d0n2" localSheetId="1">'[1]Gauge R_R'!$I$57</definedName>
    <definedName name="d0n2">#REF!</definedName>
    <definedName name="d0n3" localSheetId="1">'[1]Gauge R_R'!$I$58</definedName>
    <definedName name="d0n3">#REF!</definedName>
    <definedName name="d2n2" localSheetId="1">'[1]Gauge R_R'!$H$57</definedName>
    <definedName name="d2n2">#REF!</definedName>
    <definedName name="d2n3" localSheetId="1">'[1]Gauge R_R'!$H$58</definedName>
    <definedName name="d2n3">#REF!</definedName>
    <definedName name="D4n2" localSheetId="1">'[1]Gauge R_R'!$G$57</definedName>
    <definedName name="D4n2">#REF!</definedName>
    <definedName name="D4n3" localSheetId="1">'[1]Gauge R_R'!$G$58</definedName>
    <definedName name="D4n3">#REF!</definedName>
    <definedName name="Data">#REF!</definedName>
    <definedName name="data_1">#REF!</definedName>
    <definedName name="DET">#REF!</definedName>
    <definedName name="données" localSheetId="1">'[1]Gauge R_R'!$C$97:$E$106,'[1]Gauge R_R'!$G$97:$I$106,'[1]Gauge R_R'!$K$97:$M$106</definedName>
    <definedName name="données">#REF!,#REF!,#REF!</definedName>
    <definedName name="ESSAI" localSheetId="1">'[1]Gauge R_R'!#REF!</definedName>
    <definedName name="ESSAI">#REF!</definedName>
    <definedName name="HTML_CodePage" hidden="1">1252</definedName>
    <definedName name="HTML_Control" localSheetId="1" hidden="1">{"'Ctrl Plan'!$A$2:$M$23"}</definedName>
    <definedName name="HTML_Control" hidden="1">{"'Ctrl Plan'!$A$2:$M$23"}</definedName>
    <definedName name="HTML_Description" hidden="1">""</definedName>
    <definedName name="HTML_Email" hidden="1">""</definedName>
    <definedName name="HTML_Header" hidden="1">"Ctrl Plan"</definedName>
    <definedName name="HTML_LastUpdate" hidden="1">"05/03/2004"</definedName>
    <definedName name="HTML_LineAfter" hidden="1">FALSE</definedName>
    <definedName name="HTML_LineBefore" hidden="1">FALSE</definedName>
    <definedName name="HTML_Name" hidden="1">"Randall Hein"</definedName>
    <definedName name="HTML_OBDlg2" hidden="1">TRUE</definedName>
    <definedName name="HTML_OBDlg4" hidden="1">TRUE</definedName>
    <definedName name="HTML_OS" hidden="1">0</definedName>
    <definedName name="HTML_PathFile" hidden="1">"U:\Hein, Randy\0 Projects-Misc\0-FMEA-NEW PPAP\MyHTML.htm"</definedName>
    <definedName name="HTML_Title" hidden="1">"G-FM100-A-Fitting-Machined-5-3-04"</definedName>
    <definedName name="Impact">#REF!</definedName>
    <definedName name="KC">[4]Sheet1!$B$18:$B$19</definedName>
    <definedName name="Maturity">#REF!</definedName>
    <definedName name="NEW">#REF!</definedName>
    <definedName name="newest">#REF!</definedName>
    <definedName name="OCC">#REF!</definedName>
    <definedName name="Options">'[5]M1 - Process List'!$AM$6:$AM$9</definedName>
    <definedName name="PD">#REF!</definedName>
    <definedName name="Percent_Cumul">#REF!</definedName>
    <definedName name="PO">#REF!</definedName>
    <definedName name="Print_Area_MI">#REF!</definedName>
    <definedName name="_xlnm.Print_Titles">#REF!</definedName>
    <definedName name="print_titles2">'[6] Common Info Page'!$A$1:$IV$8</definedName>
    <definedName name="print_titles3">'[6] Common Info Page'!$A$1:$IV$8</definedName>
    <definedName name="print_titles4">'[6] Common Info Page'!$A$1:$IV$8</definedName>
    <definedName name="Process">#REF!</definedName>
    <definedName name="Processes">'[7]Total Verified Findings'!$AD$7:$AD$28</definedName>
    <definedName name="PS">#REF!</definedName>
    <definedName name="R_1" localSheetId="1">'[1]Gauge R_R'!$C$36</definedName>
    <definedName name="R_1">#REF!</definedName>
    <definedName name="Ranking">#REF!</definedName>
    <definedName name="RPN_Sorted">#REF!</definedName>
    <definedName name="RRTYPE">'[4]10 - MSA'!$S$53:$S$56</definedName>
    <definedName name="sceromfgeq">#REF!</definedName>
    <definedName name="scopetpm">#REF!</definedName>
    <definedName name="score">[3]MOS!$K$25:$L$26</definedName>
    <definedName name="score2">[3]MOS!$K$25:$N$26</definedName>
    <definedName name="scoregauge">[3]Gauging!#REF!</definedName>
    <definedName name="scoregauging">[3]Gauging!$L$15:$O$16</definedName>
    <definedName name="scoremfgeq">#REF!</definedName>
    <definedName name="scoremos">[3]MOS!$L$18:$O$19</definedName>
    <definedName name="scorerd">'[3]KPC-M'!$L$12:$O$13</definedName>
    <definedName name="scoretool">[3]Tooling!$L$16:$O$17</definedName>
    <definedName name="scoretpm">#REF!</definedName>
    <definedName name="SEV">#REF!</definedName>
    <definedName name="SortFodder">#REF!</definedName>
    <definedName name="TITLE">'[6] Common Info Page'!$A$1:$IV$8</definedName>
    <definedName name="TOLÉRANCE" localSheetId="1">'[1]Gauge R_R'!$J$48</definedName>
    <definedName name="TOLÉRANCE">#REF!</definedName>
    <definedName name="UCLR" localSheetId="1">'[1]Gauge R_R'!$F$36</definedName>
    <definedName name="UCLR">#REF!</definedName>
    <definedName name="unité" localSheetId="1">'[1]Gauge R_R'!$E$9</definedName>
    <definedName name="unité">#REF!</definedName>
    <definedName name="utile_1" localSheetId="1">'[1]Gauge R_R'!$D$46:$M$46,'[1]Gauge R_R'!$D$49:$M$49,'[1]Gauge R_R'!$D$52:$M$52</definedName>
    <definedName name="utile_1">#REF!,#REF!,#REF!</definedName>
    <definedName name="ZONE_INVISI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N13" i="1"/>
  <c r="G13" i="1"/>
  <c r="F13" i="1"/>
  <c r="E13" i="1"/>
  <c r="E9" i="1"/>
  <c r="N19" i="1" l="1"/>
  <c r="C13" i="1"/>
  <c r="H25" i="1" s="1"/>
  <c r="H65" i="1"/>
  <c r="H57" i="1"/>
  <c r="H49" i="1"/>
  <c r="H41" i="1"/>
  <c r="H33" i="1"/>
  <c r="H45" i="1"/>
  <c r="H37" i="1"/>
  <c r="H29" i="1"/>
  <c r="H21" i="1"/>
  <c r="H62" i="1"/>
  <c r="H54" i="1"/>
  <c r="G39" i="1"/>
  <c r="I41" i="1"/>
  <c r="G47" i="1"/>
  <c r="G63" i="1"/>
  <c r="I65" i="1"/>
  <c r="G22" i="1"/>
  <c r="I55" i="1"/>
  <c r="G61" i="1"/>
  <c r="I63" i="1"/>
  <c r="C12" i="1"/>
  <c r="G19" i="1"/>
  <c r="G20" i="1"/>
  <c r="G59" i="1"/>
  <c r="I61" i="1"/>
  <c r="I19" i="1"/>
  <c r="I20" i="1"/>
  <c r="G26" i="1"/>
  <c r="I52" i="1"/>
  <c r="G24" i="1"/>
  <c r="I50" i="1"/>
  <c r="G56" i="1"/>
  <c r="I58" i="1"/>
  <c r="G65" i="1" l="1"/>
  <c r="I53" i="1"/>
  <c r="G53" i="1"/>
  <c r="I33" i="1"/>
  <c r="H53" i="1"/>
  <c r="I59" i="1"/>
  <c r="G51" i="1"/>
  <c r="I47" i="1"/>
  <c r="G31" i="1"/>
  <c r="H61" i="1"/>
  <c r="G57" i="1"/>
  <c r="I45" i="1"/>
  <c r="G45" i="1"/>
  <c r="I25" i="1"/>
  <c r="H19" i="1"/>
  <c r="I51" i="1"/>
  <c r="G43" i="1"/>
  <c r="G29" i="1"/>
  <c r="G23" i="1"/>
  <c r="H35" i="1"/>
  <c r="G49" i="1"/>
  <c r="I37" i="1"/>
  <c r="I23" i="1"/>
  <c r="H24" i="1"/>
  <c r="H43" i="1"/>
  <c r="I43" i="1"/>
  <c r="G35" i="1"/>
  <c r="G21" i="1"/>
  <c r="H32" i="1"/>
  <c r="H51" i="1"/>
  <c r="G41" i="1"/>
  <c r="I29" i="1"/>
  <c r="I64" i="1"/>
  <c r="H64" i="1"/>
  <c r="H59" i="1"/>
  <c r="I35" i="1"/>
  <c r="G27" i="1"/>
  <c r="G62" i="1"/>
  <c r="N14" i="1"/>
  <c r="L16" i="1" s="1"/>
  <c r="H26" i="1"/>
  <c r="G33" i="1"/>
  <c r="I21" i="1"/>
  <c r="I56" i="1"/>
  <c r="H23" i="1"/>
  <c r="H34" i="1"/>
  <c r="I27" i="1"/>
  <c r="G52" i="1"/>
  <c r="I40" i="1"/>
  <c r="H31" i="1"/>
  <c r="H42" i="1"/>
  <c r="G25" i="1"/>
  <c r="I46" i="1"/>
  <c r="G38" i="1"/>
  <c r="H22" i="1"/>
  <c r="H50" i="1"/>
  <c r="G66" i="1"/>
  <c r="G44" i="1"/>
  <c r="I32" i="1"/>
  <c r="H30" i="1"/>
  <c r="H58" i="1"/>
  <c r="I60" i="1"/>
  <c r="G28" i="1"/>
  <c r="G30" i="1"/>
  <c r="H38" i="1"/>
  <c r="H66" i="1"/>
  <c r="G58" i="1"/>
  <c r="I22" i="1"/>
  <c r="I24" i="1"/>
  <c r="H46" i="1"/>
  <c r="H27" i="1"/>
  <c r="H18" i="1"/>
  <c r="G48" i="1"/>
  <c r="I36" i="1"/>
  <c r="I38" i="1"/>
  <c r="G54" i="1"/>
  <c r="H40" i="1"/>
  <c r="H20" i="1"/>
  <c r="I42" i="1"/>
  <c r="G34" i="1"/>
  <c r="G36" i="1"/>
  <c r="I48" i="1"/>
  <c r="H48" i="1"/>
  <c r="H28" i="1"/>
  <c r="I18" i="1"/>
  <c r="G40" i="1"/>
  <c r="I28" i="1"/>
  <c r="I30" i="1"/>
  <c r="G46" i="1"/>
  <c r="H56" i="1"/>
  <c r="H36" i="1"/>
  <c r="G18" i="1"/>
  <c r="H39" i="1"/>
  <c r="H44" i="1"/>
  <c r="I66" i="1"/>
  <c r="I34" i="1"/>
  <c r="G50" i="1"/>
  <c r="I62" i="1"/>
  <c r="I39" i="1"/>
  <c r="I57" i="1"/>
  <c r="H47" i="1"/>
  <c r="H52" i="1"/>
  <c r="G64" i="1"/>
  <c r="G32" i="1"/>
  <c r="I44" i="1"/>
  <c r="G60" i="1"/>
  <c r="G37" i="1"/>
  <c r="G55" i="1"/>
  <c r="H55" i="1"/>
  <c r="H60" i="1"/>
  <c r="I26" i="1"/>
  <c r="G42" i="1"/>
  <c r="I54" i="1"/>
  <c r="I31" i="1"/>
  <c r="I49" i="1"/>
  <c r="H63" i="1"/>
  <c r="E62" i="1"/>
  <c r="D61" i="1"/>
  <c r="C60" i="1"/>
  <c r="E54" i="1"/>
  <c r="D53" i="1"/>
  <c r="C52" i="1"/>
  <c r="E46" i="1"/>
  <c r="D45" i="1"/>
  <c r="C44" i="1"/>
  <c r="E38" i="1"/>
  <c r="D37" i="1"/>
  <c r="C36" i="1"/>
  <c r="E30" i="1"/>
  <c r="D29" i="1"/>
  <c r="C28" i="1"/>
  <c r="E22" i="1"/>
  <c r="D21" i="1"/>
  <c r="C20" i="1"/>
  <c r="C19" i="1"/>
  <c r="C18" i="1"/>
  <c r="E63" i="1"/>
  <c r="D62" i="1"/>
  <c r="C61" i="1"/>
  <c r="E55" i="1"/>
  <c r="D54" i="1"/>
  <c r="C53" i="1"/>
  <c r="E47" i="1"/>
  <c r="D46" i="1"/>
  <c r="C45" i="1"/>
  <c r="E39" i="1"/>
  <c r="D38" i="1"/>
  <c r="C37" i="1"/>
  <c r="E31" i="1"/>
  <c r="D30" i="1"/>
  <c r="C29" i="1"/>
  <c r="E23" i="1"/>
  <c r="D22" i="1"/>
  <c r="C21" i="1"/>
  <c r="E64" i="1"/>
  <c r="D63" i="1"/>
  <c r="C62" i="1"/>
  <c r="E56" i="1"/>
  <c r="D55" i="1"/>
  <c r="C54" i="1"/>
  <c r="E48" i="1"/>
  <c r="D47" i="1"/>
  <c r="C46" i="1"/>
  <c r="E40" i="1"/>
  <c r="D39" i="1"/>
  <c r="C38" i="1"/>
  <c r="E32" i="1"/>
  <c r="D31" i="1"/>
  <c r="C30" i="1"/>
  <c r="E24" i="1"/>
  <c r="D23" i="1"/>
  <c r="C22" i="1"/>
  <c r="E17" i="1"/>
  <c r="E65" i="1"/>
  <c r="D64" i="1"/>
  <c r="C63" i="1"/>
  <c r="E57" i="1"/>
  <c r="D56" i="1"/>
  <c r="C55" i="1"/>
  <c r="E49" i="1"/>
  <c r="D48" i="1"/>
  <c r="C47" i="1"/>
  <c r="E41" i="1"/>
  <c r="D40" i="1"/>
  <c r="C39" i="1"/>
  <c r="E33" i="1"/>
  <c r="D32" i="1"/>
  <c r="C31" i="1"/>
  <c r="E25" i="1"/>
  <c r="D24" i="1"/>
  <c r="C23" i="1"/>
  <c r="D17" i="1"/>
  <c r="E66" i="1"/>
  <c r="D65" i="1"/>
  <c r="C64" i="1"/>
  <c r="E58" i="1"/>
  <c r="D57" i="1"/>
  <c r="C56" i="1"/>
  <c r="E50" i="1"/>
  <c r="D49" i="1"/>
  <c r="C48" i="1"/>
  <c r="E42" i="1"/>
  <c r="D41" i="1"/>
  <c r="C40" i="1"/>
  <c r="E34" i="1"/>
  <c r="D33" i="1"/>
  <c r="C32" i="1"/>
  <c r="E26" i="1"/>
  <c r="D25" i="1"/>
  <c r="C24" i="1"/>
  <c r="C17" i="1"/>
  <c r="D66" i="1"/>
  <c r="C65" i="1"/>
  <c r="E59" i="1"/>
  <c r="D58" i="1"/>
  <c r="C57" i="1"/>
  <c r="E51" i="1"/>
  <c r="D50" i="1"/>
  <c r="C49" i="1"/>
  <c r="E43" i="1"/>
  <c r="D42" i="1"/>
  <c r="C41" i="1"/>
  <c r="E35" i="1"/>
  <c r="D34" i="1"/>
  <c r="C33" i="1"/>
  <c r="E27" i="1"/>
  <c r="D26" i="1"/>
  <c r="C25" i="1"/>
  <c r="C66" i="1"/>
  <c r="E60" i="1"/>
  <c r="D59" i="1"/>
  <c r="C58" i="1"/>
  <c r="E52" i="1"/>
  <c r="D51" i="1"/>
  <c r="C50" i="1"/>
  <c r="E44" i="1"/>
  <c r="D43" i="1"/>
  <c r="C42" i="1"/>
  <c r="E36" i="1"/>
  <c r="D35" i="1"/>
  <c r="C34" i="1"/>
  <c r="E28" i="1"/>
  <c r="D27" i="1"/>
  <c r="C26" i="1"/>
  <c r="E20" i="1"/>
  <c r="E19" i="1"/>
  <c r="E18" i="1"/>
  <c r="E21" i="1"/>
  <c r="D19" i="1"/>
  <c r="E61" i="1"/>
  <c r="D60" i="1"/>
  <c r="C59" i="1"/>
  <c r="E53" i="1"/>
  <c r="D52" i="1"/>
  <c r="C51" i="1"/>
  <c r="E45" i="1"/>
  <c r="D44" i="1"/>
  <c r="C43" i="1"/>
  <c r="E37" i="1"/>
  <c r="D36" i="1"/>
  <c r="C35" i="1"/>
  <c r="E29" i="1"/>
  <c r="D28" i="1"/>
  <c r="C27" i="1"/>
  <c r="D20" i="1"/>
  <c r="D18" i="1"/>
  <c r="L17" i="1" l="1"/>
  <c r="L18" i="1"/>
  <c r="L19" i="1"/>
</calcChain>
</file>

<file path=xl/sharedStrings.xml><?xml version="1.0" encoding="utf-8"?>
<sst xmlns="http://schemas.openxmlformats.org/spreadsheetml/2006/main" count="51" uniqueCount="49">
  <si>
    <t>Process Capability and Individuals &amp;  Moving Range (IX-MR) Chart</t>
  </si>
  <si>
    <t>Part Number:</t>
  </si>
  <si>
    <t>Drawing Number:</t>
  </si>
  <si>
    <t>Drawing Zone:</t>
  </si>
  <si>
    <t xml:space="preserve">Part Name: </t>
  </si>
  <si>
    <t xml:space="preserve">
This spreadsheet is designed for up to 50 observations and a moving range from 2 to 5.
Enter the sample size in cell E10.  Then enter your data in the "Value" Column beginning with Cell B17. </t>
  </si>
  <si>
    <t>PROCESS CAPABILITY CALCULATIONS</t>
  </si>
  <si>
    <t>Number of samples (&lt;= 50)</t>
  </si>
  <si>
    <t>Nominal specification</t>
  </si>
  <si>
    <t>Sample size for moving range(2 - 5)</t>
  </si>
  <si>
    <t>Upper tolerance limit</t>
  </si>
  <si>
    <t>Lower tolerance limit</t>
  </si>
  <si>
    <t>Grand Average</t>
  </si>
  <si>
    <t>D3</t>
  </si>
  <si>
    <t>D4</t>
  </si>
  <si>
    <t>D2</t>
  </si>
  <si>
    <t>Average Range</t>
  </si>
  <si>
    <t>Average</t>
  </si>
  <si>
    <t>Moving</t>
  </si>
  <si>
    <t>Observation</t>
  </si>
  <si>
    <t>Value</t>
  </si>
  <si>
    <t>LCLx</t>
  </si>
  <si>
    <t>CLx</t>
  </si>
  <si>
    <t>UCLx</t>
  </si>
  <si>
    <t>Range</t>
  </si>
  <si>
    <t>LCLr</t>
  </si>
  <si>
    <t>CLr</t>
  </si>
  <si>
    <t>UCLr</t>
  </si>
  <si>
    <t>Cp</t>
  </si>
  <si>
    <t>Cpl</t>
  </si>
  <si>
    <t>Cpu</t>
  </si>
  <si>
    <t>Cpk</t>
  </si>
  <si>
    <t>Control Chart Factors</t>
  </si>
  <si>
    <t>n</t>
  </si>
  <si>
    <t>A2</t>
  </si>
  <si>
    <t>d2</t>
  </si>
  <si>
    <t>A3</t>
  </si>
  <si>
    <t>B3</t>
  </si>
  <si>
    <t>B4</t>
  </si>
  <si>
    <t>Pp</t>
  </si>
  <si>
    <t>Ppk</t>
  </si>
  <si>
    <t>Ppl</t>
  </si>
  <si>
    <t>Ppu</t>
  </si>
  <si>
    <t>Standard Dev. (within)</t>
  </si>
  <si>
    <t>Standard Dev. (overall)</t>
  </si>
  <si>
    <t>KC Feature:</t>
  </si>
  <si>
    <t>Company Name:</t>
  </si>
  <si>
    <t>Prepared By:</t>
  </si>
  <si>
    <t>Study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</si>
</sst>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00"/>
    <numFmt numFmtId="166" formatCode="&quot;$&quot;#,##0_)&quot;M&quot;;[Red]\(&quot;$&quot;#,##0\)"/>
    <numFmt numFmtId="167" formatCode="&quot;$&quot;#,##0.0_)&quot;M&quot;;[Red]\(&quot;$&quot;#,##0.0\)&quot;M&quot;"/>
    <numFmt numFmtId="168" formatCode="&quot;$&quot;#,##0;\-&quot;$&quot;#,##0"/>
    <numFmt numFmtId="169" formatCode="#,##0;\(#,##0\)"/>
    <numFmt numFmtId="170" formatCode="_-&quot;$&quot;* #,##0.00_-;\-&quot;$&quot;* #,##0.00_-;_-&quot;$&quot;* &quot;-&quot;??_-;_-@_-"/>
    <numFmt numFmtId="171" formatCode="_([$€-2]* #,##0.00_);_([$€-2]* \(#,##0.00\);_([$€-2]* &quot;-&quot;??_)"/>
    <numFmt numFmtId="172" formatCode="General_)"/>
    <numFmt numFmtId="173" formatCode="0.0_)"/>
    <numFmt numFmtId="174" formatCode="#,##0&quot; MH&quot;;\-#,##0&quot; MH&quot;"/>
    <numFmt numFmtId="175" formatCode="_-* #,##0_-;\-* #,##0_-;_-* &quot;-&quot;_-;_-@_-"/>
    <numFmt numFmtId="176" formatCode="mm/dd/yyyy\ hh:mm\ AM/PM"/>
    <numFmt numFmtId="177" formatCode="_-&quot;L.&quot;\ * #,##0_-;\-&quot;L.&quot;\ * #,##0_-;_-&quot;L.&quot;\ * &quot;-&quot;_-;_-@_-"/>
    <numFmt numFmtId="178" formatCode="_ * #,##0_ ;_ * \-#,##0_ ;_ * &quot;-&quot;_ ;_ @_ "/>
    <numFmt numFmtId="179" formatCode="_ * #,##0.00_ ;_ * \-#,##0.00_ ;_ * &quot;-&quot;??_ ;_ @_ 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</numFmts>
  <fonts count="5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4.5999999999999996"/>
      <color theme="10"/>
      <name val="Calibri"/>
      <family val="2"/>
    </font>
    <font>
      <u/>
      <sz val="9.35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sz val="10"/>
      <color theme="1"/>
      <name val="Arial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1"/>
      <name val="돋움"/>
      <family val="3"/>
      <charset val="129"/>
    </font>
    <font>
      <sz val="12"/>
      <color indexed="8"/>
      <name val="宋体"/>
      <charset val="134"/>
    </font>
    <font>
      <sz val="1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66CC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9">
    <xf numFmtId="0" fontId="0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0" fontId="13" fillId="24" borderId="24" applyNumberFormat="0" applyAlignment="0" applyProtection="0"/>
    <xf numFmtId="0" fontId="14" fillId="25" borderId="2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" fillId="0" borderId="0" applyProtection="0"/>
    <xf numFmtId="171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5" fillId="0" borderId="0" applyProtection="0"/>
    <xf numFmtId="2" fontId="3" fillId="0" borderId="0" applyFont="0" applyFill="0" applyBorder="0" applyAlignment="0" applyProtection="0"/>
    <xf numFmtId="2" fontId="5" fillId="0" borderId="0" applyProtection="0"/>
    <xf numFmtId="0" fontId="16" fillId="8" borderId="0" applyNumberFormat="0" applyBorder="0" applyAlignment="0" applyProtection="0"/>
    <xf numFmtId="38" fontId="17" fillId="26" borderId="0" applyNumberFormat="0" applyBorder="0" applyAlignment="0" applyProtection="0"/>
    <xf numFmtId="0" fontId="18" fillId="0" borderId="26" applyNumberFormat="0" applyAlignment="0" applyProtection="0">
      <alignment horizontal="left" vertical="center"/>
    </xf>
    <xf numFmtId="0" fontId="18" fillId="0" borderId="27">
      <alignment horizontal="left" vertical="center"/>
    </xf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Protection="0"/>
    <xf numFmtId="0" fontId="18" fillId="0" borderId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0" fontId="17" fillId="27" borderId="31" applyNumberFormat="0" applyBorder="0" applyAlignment="0" applyProtection="0"/>
    <xf numFmtId="0" fontId="27" fillId="11" borderId="24" applyNumberFormat="0" applyAlignment="0" applyProtection="0"/>
    <xf numFmtId="0" fontId="28" fillId="0" borderId="32" applyNumberFormat="0" applyFill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" fontId="29" fillId="0" borderId="0" applyFont="0" applyFill="0" applyBorder="0" applyAlignment="0" applyProtection="0"/>
    <xf numFmtId="3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0" fillId="28" borderId="0" applyNumberFormat="0" applyBorder="0" applyAlignment="0" applyProtection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" fillId="0" borderId="0"/>
    <xf numFmtId="0" fontId="5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" fillId="0" borderId="0"/>
    <xf numFmtId="0" fontId="3" fillId="0" borderId="0">
      <alignment horizontal="center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29" fillId="0" borderId="0"/>
    <xf numFmtId="0" fontId="3" fillId="29" borderId="33" applyNumberFormat="0" applyFont="0" applyAlignment="0" applyProtection="0"/>
    <xf numFmtId="0" fontId="3" fillId="29" borderId="33" applyNumberFormat="0" applyFont="0" applyAlignment="0" applyProtection="0"/>
    <xf numFmtId="0" fontId="3" fillId="0" borderId="0"/>
    <xf numFmtId="0" fontId="36" fillId="24" borderId="34" applyNumberFormat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37" fillId="30" borderId="35" applyNumberFormat="0" applyProtection="0">
      <alignment vertical="center"/>
    </xf>
    <xf numFmtId="4" fontId="38" fillId="30" borderId="35" applyNumberFormat="0" applyProtection="0">
      <alignment vertical="center"/>
    </xf>
    <xf numFmtId="4" fontId="39" fillId="30" borderId="35" applyNumberFormat="0" applyProtection="0">
      <alignment horizontal="left" vertical="center" indent="1"/>
    </xf>
    <xf numFmtId="4" fontId="39" fillId="31" borderId="0" applyNumberFormat="0" applyProtection="0">
      <alignment horizontal="left" vertical="center" indent="1"/>
    </xf>
    <xf numFmtId="4" fontId="39" fillId="32" borderId="35" applyNumberFormat="0" applyProtection="0">
      <alignment horizontal="right" vertical="center"/>
    </xf>
    <xf numFmtId="4" fontId="39" fillId="5" borderId="35" applyNumberFormat="0" applyProtection="0">
      <alignment horizontal="right" vertical="center"/>
    </xf>
    <xf numFmtId="4" fontId="39" fillId="33" borderId="35" applyNumberFormat="0" applyProtection="0">
      <alignment horizontal="right" vertical="center"/>
    </xf>
    <xf numFmtId="4" fontId="39" fillId="34" borderId="35" applyNumberFormat="0" applyProtection="0">
      <alignment horizontal="right" vertical="center"/>
    </xf>
    <xf numFmtId="4" fontId="39" fillId="35" borderId="35" applyNumberFormat="0" applyProtection="0">
      <alignment horizontal="right" vertical="center"/>
    </xf>
    <xf numFmtId="4" fontId="39" fillId="36" borderId="35" applyNumberFormat="0" applyProtection="0">
      <alignment horizontal="right" vertical="center"/>
    </xf>
    <xf numFmtId="4" fontId="39" fillId="37" borderId="35" applyNumberFormat="0" applyProtection="0">
      <alignment horizontal="right" vertical="center"/>
    </xf>
    <xf numFmtId="4" fontId="39" fillId="38" borderId="35" applyNumberFormat="0" applyProtection="0">
      <alignment horizontal="right" vertical="center"/>
    </xf>
    <xf numFmtId="4" fontId="39" fillId="39" borderId="35" applyNumberFormat="0" applyProtection="0">
      <alignment horizontal="right" vertical="center"/>
    </xf>
    <xf numFmtId="4" fontId="37" fillId="40" borderId="36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37" fillId="31" borderId="0" applyNumberFormat="0" applyProtection="0">
      <alignment horizontal="left" vertical="center" indent="1"/>
    </xf>
    <xf numFmtId="4" fontId="39" fillId="41" borderId="35" applyNumberFormat="0" applyProtection="0">
      <alignment horizontal="right" vertical="center"/>
    </xf>
    <xf numFmtId="4" fontId="40" fillId="41" borderId="0" applyNumberFormat="0" applyProtection="0">
      <alignment horizontal="left" vertical="center" indent="1"/>
    </xf>
    <xf numFmtId="4" fontId="40" fillId="31" borderId="0" applyNumberFormat="0" applyProtection="0">
      <alignment horizontal="left" vertical="center" indent="1"/>
    </xf>
    <xf numFmtId="4" fontId="39" fillId="42" borderId="35" applyNumberFormat="0" applyProtection="0">
      <alignment vertical="center"/>
    </xf>
    <xf numFmtId="4" fontId="41" fillId="42" borderId="35" applyNumberFormat="0" applyProtection="0">
      <alignment vertical="center"/>
    </xf>
    <xf numFmtId="4" fontId="37" fillId="41" borderId="37" applyNumberFormat="0" applyProtection="0">
      <alignment horizontal="left" vertical="center" indent="1"/>
    </xf>
    <xf numFmtId="4" fontId="39" fillId="42" borderId="35" applyNumberFormat="0" applyProtection="0">
      <alignment horizontal="right" vertical="center"/>
    </xf>
    <xf numFmtId="4" fontId="41" fillId="42" borderId="35" applyNumberFormat="0" applyProtection="0">
      <alignment horizontal="right" vertical="center"/>
    </xf>
    <xf numFmtId="4" fontId="37" fillId="41" borderId="35" applyNumberFormat="0" applyProtection="0">
      <alignment horizontal="left" vertical="center" indent="1"/>
    </xf>
    <xf numFmtId="4" fontId="42" fillId="43" borderId="37" applyNumberFormat="0" applyProtection="0">
      <alignment horizontal="left" vertical="center" indent="1"/>
    </xf>
    <xf numFmtId="4" fontId="43" fillId="42" borderId="35" applyNumberFormat="0" applyProtection="0">
      <alignment horizontal="right" vertical="center"/>
    </xf>
    <xf numFmtId="0" fontId="5" fillId="0" borderId="0"/>
    <xf numFmtId="0" fontId="3" fillId="0" borderId="0"/>
    <xf numFmtId="0" fontId="3" fillId="0" borderId="0"/>
    <xf numFmtId="0" fontId="44" fillId="0" borderId="0" applyNumberFormat="0" applyFill="0" applyBorder="0" applyProtection="0">
      <alignment horizontal="right"/>
    </xf>
    <xf numFmtId="8" fontId="44" fillId="0" borderId="0" applyFill="0" applyBorder="0" applyProtection="0">
      <alignment horizontal="right"/>
    </xf>
    <xf numFmtId="176" fontId="44" fillId="0" borderId="0" applyFill="0" applyBorder="0" applyProtection="0">
      <alignment horizontal="left"/>
    </xf>
    <xf numFmtId="0" fontId="44" fillId="0" borderId="0" applyNumberFormat="0" applyFill="0" applyBorder="0" applyAlignment="0" applyProtection="0"/>
    <xf numFmtId="49" fontId="44" fillId="0" borderId="0" applyFill="0" applyBorder="0" applyProtection="0">
      <alignment horizontal="left"/>
    </xf>
    <xf numFmtId="49" fontId="44" fillId="0" borderId="0" applyFill="0" applyBorder="0" applyProtection="0">
      <alignment horizontal="left"/>
    </xf>
    <xf numFmtId="0" fontId="45" fillId="0" borderId="0" applyNumberFormat="0" applyFill="0" applyBorder="0" applyAlignment="0" applyProtection="0"/>
    <xf numFmtId="0" fontId="46" fillId="0" borderId="38" applyNumberFormat="0" applyFill="0" applyAlignment="0" applyProtection="0"/>
    <xf numFmtId="177" fontId="3" fillId="0" borderId="0" applyFont="0" applyFill="0" applyBorder="0" applyAlignment="0" applyProtection="0"/>
    <xf numFmtId="8" fontId="2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178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0" fontId="50" fillId="0" borderId="0"/>
    <xf numFmtId="0" fontId="51" fillId="0" borderId="0"/>
  </cellStyleXfs>
  <cellXfs count="76">
    <xf numFmtId="0" fontId="0" fillId="0" borderId="0" xfId="0"/>
    <xf numFmtId="0" fontId="4" fillId="2" borderId="0" xfId="1" applyFont="1" applyFill="1" applyProtection="1"/>
    <xf numFmtId="0" fontId="3" fillId="2" borderId="0" xfId="1" applyFill="1" applyProtection="1"/>
    <xf numFmtId="0" fontId="3" fillId="2" borderId="1" xfId="1" applyFill="1" applyBorder="1" applyProtection="1"/>
    <xf numFmtId="0" fontId="3" fillId="0" borderId="0" xfId="1" applyProtection="1"/>
    <xf numFmtId="0" fontId="5" fillId="2" borderId="0" xfId="1" applyFont="1" applyFill="1" applyAlignment="1" applyProtection="1">
      <alignment horizontal="right"/>
    </xf>
    <xf numFmtId="0" fontId="6" fillId="2" borderId="0" xfId="1" applyFont="1" applyFill="1" applyProtection="1"/>
    <xf numFmtId="0" fontId="8" fillId="2" borderId="0" xfId="1" applyFont="1" applyFill="1" applyProtection="1"/>
    <xf numFmtId="0" fontId="3" fillId="4" borderId="8" xfId="1" applyFill="1" applyBorder="1" applyProtection="1"/>
    <xf numFmtId="164" fontId="3" fillId="3" borderId="9" xfId="1" applyNumberFormat="1" applyFill="1" applyBorder="1" applyProtection="1">
      <protection locked="0"/>
    </xf>
    <xf numFmtId="0" fontId="3" fillId="3" borderId="8" xfId="1" applyFill="1" applyBorder="1" applyProtection="1">
      <protection locked="0"/>
    </xf>
    <xf numFmtId="164" fontId="3" fillId="3" borderId="11" xfId="1" applyNumberFormat="1" applyFill="1" applyBorder="1" applyProtection="1">
      <protection locked="0"/>
    </xf>
    <xf numFmtId="164" fontId="3" fillId="3" borderId="12" xfId="1" applyNumberFormat="1" applyFill="1" applyBorder="1" applyProtection="1">
      <protection locked="0"/>
    </xf>
    <xf numFmtId="0" fontId="7" fillId="2" borderId="13" xfId="1" applyFont="1" applyFill="1" applyBorder="1" applyAlignment="1" applyProtection="1">
      <alignment horizontal="left"/>
    </xf>
    <xf numFmtId="0" fontId="8" fillId="2" borderId="14" xfId="1" applyFont="1" applyFill="1" applyBorder="1" applyAlignment="1" applyProtection="1">
      <alignment horizontal="center"/>
    </xf>
    <xf numFmtId="0" fontId="7" fillId="0" borderId="3" xfId="1" applyFont="1" applyBorder="1" applyProtection="1"/>
    <xf numFmtId="0" fontId="7" fillId="0" borderId="4" xfId="1" applyFont="1" applyBorder="1" applyProtection="1"/>
    <xf numFmtId="0" fontId="7" fillId="2" borderId="17" xfId="1" applyFont="1" applyFill="1" applyBorder="1" applyAlignment="1" applyProtection="1">
      <alignment horizontal="left"/>
    </xf>
    <xf numFmtId="0" fontId="8" fillId="2" borderId="18" xfId="1" applyFont="1" applyFill="1" applyBorder="1" applyAlignment="1" applyProtection="1">
      <alignment horizontal="center"/>
    </xf>
    <xf numFmtId="0" fontId="7" fillId="4" borderId="6" xfId="1" applyFont="1" applyFill="1" applyBorder="1" applyProtection="1"/>
    <xf numFmtId="0" fontId="7" fillId="4" borderId="7" xfId="1" applyFont="1" applyFill="1" applyBorder="1" applyProtection="1"/>
    <xf numFmtId="0" fontId="7" fillId="2" borderId="0" xfId="1" applyFont="1" applyFill="1" applyProtection="1"/>
    <xf numFmtId="0" fontId="7" fillId="0" borderId="9" xfId="1" applyFont="1" applyBorder="1" applyAlignment="1" applyProtection="1">
      <alignment horizontal="center"/>
    </xf>
    <xf numFmtId="164" fontId="3" fillId="2" borderId="0" xfId="1" applyNumberFormat="1" applyFill="1" applyProtection="1"/>
    <xf numFmtId="0" fontId="7" fillId="0" borderId="11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/>
    </xf>
    <xf numFmtId="0" fontId="3" fillId="2" borderId="0" xfId="1" applyFill="1" applyBorder="1" applyProtection="1"/>
    <xf numFmtId="165" fontId="3" fillId="2" borderId="0" xfId="1" applyNumberFormat="1" applyFill="1" applyBorder="1" applyProtection="1"/>
    <xf numFmtId="0" fontId="9" fillId="2" borderId="0" xfId="1" applyFont="1" applyFill="1" applyProtection="1"/>
    <xf numFmtId="0" fontId="3" fillId="2" borderId="13" xfId="1" applyFill="1" applyBorder="1" applyProtection="1"/>
    <xf numFmtId="0" fontId="7" fillId="2" borderId="22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center"/>
    </xf>
    <xf numFmtId="0" fontId="7" fillId="2" borderId="10" xfId="1" applyFont="1" applyFill="1" applyBorder="1" applyAlignment="1" applyProtection="1">
      <alignment horizontal="center"/>
    </xf>
    <xf numFmtId="0" fontId="3" fillId="2" borderId="22" xfId="1" applyFill="1" applyBorder="1" applyAlignment="1" applyProtection="1">
      <alignment horizontal="center"/>
    </xf>
    <xf numFmtId="0" fontId="3" fillId="2" borderId="0" xfId="1" applyFill="1" applyBorder="1" applyAlignment="1" applyProtection="1">
      <alignment horizontal="center"/>
    </xf>
    <xf numFmtId="0" fontId="3" fillId="2" borderId="10" xfId="1" applyFill="1" applyBorder="1" applyAlignment="1" applyProtection="1">
      <alignment horizontal="center"/>
    </xf>
    <xf numFmtId="0" fontId="3" fillId="2" borderId="17" xfId="1" applyFill="1" applyBorder="1" applyAlignment="1" applyProtection="1">
      <alignment horizontal="center"/>
    </xf>
    <xf numFmtId="0" fontId="3" fillId="2" borderId="18" xfId="1" applyFill="1" applyBorder="1" applyAlignment="1" applyProtection="1">
      <alignment horizontal="center"/>
    </xf>
    <xf numFmtId="0" fontId="3" fillId="2" borderId="23" xfId="1" applyFill="1" applyBorder="1" applyAlignment="1" applyProtection="1">
      <alignment horizontal="center"/>
    </xf>
    <xf numFmtId="0" fontId="5" fillId="2" borderId="0" xfId="1" applyFont="1" applyFill="1" applyProtection="1"/>
    <xf numFmtId="0" fontId="3" fillId="2" borderId="0" xfId="1" applyFill="1"/>
    <xf numFmtId="0" fontId="3" fillId="0" borderId="0" xfId="1"/>
    <xf numFmtId="0" fontId="3" fillId="2" borderId="2" xfId="1" applyFill="1" applyBorder="1" applyProtection="1"/>
    <xf numFmtId="0" fontId="3" fillId="2" borderId="41" xfId="1" applyFill="1" applyBorder="1" applyProtection="1"/>
    <xf numFmtId="0" fontId="3" fillId="2" borderId="5" xfId="1" applyFill="1" applyBorder="1" applyProtection="1"/>
    <xf numFmtId="2" fontId="3" fillId="44" borderId="39" xfId="1" applyNumberFormat="1" applyFill="1" applyBorder="1" applyAlignment="1" applyProtection="1">
      <alignment horizontal="center"/>
    </xf>
    <xf numFmtId="2" fontId="3" fillId="44" borderId="27" xfId="1" applyNumberFormat="1" applyFill="1" applyBorder="1" applyAlignment="1" applyProtection="1">
      <alignment horizontal="center"/>
    </xf>
    <xf numFmtId="2" fontId="3" fillId="44" borderId="40" xfId="1" applyNumberFormat="1" applyFill="1" applyBorder="1" applyAlignment="1" applyProtection="1">
      <alignment horizontal="center"/>
    </xf>
    <xf numFmtId="0" fontId="3" fillId="44" borderId="4" xfId="1" applyFill="1" applyBorder="1" applyProtection="1"/>
    <xf numFmtId="0" fontId="3" fillId="44" borderId="42" xfId="1" applyFill="1" applyBorder="1" applyProtection="1"/>
    <xf numFmtId="0" fontId="3" fillId="44" borderId="7" xfId="1" applyFill="1" applyBorder="1" applyProtection="1"/>
    <xf numFmtId="0" fontId="1" fillId="0" borderId="0" xfId="0" applyFont="1"/>
    <xf numFmtId="0" fontId="7" fillId="0" borderId="5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center"/>
    </xf>
    <xf numFmtId="164" fontId="3" fillId="4" borderId="6" xfId="1" applyNumberFormat="1" applyFill="1" applyBorder="1" applyAlignment="1" applyProtection="1">
      <alignment horizontal="center"/>
    </xf>
    <xf numFmtId="164" fontId="3" fillId="4" borderId="7" xfId="1" applyNumberFormat="1" applyFill="1" applyBorder="1" applyAlignment="1" applyProtection="1">
      <alignment horizontal="center"/>
    </xf>
    <xf numFmtId="0" fontId="7" fillId="2" borderId="14" xfId="1" applyFont="1" applyFill="1" applyBorder="1" applyAlignment="1" applyProtection="1">
      <alignment horizontal="center"/>
    </xf>
    <xf numFmtId="0" fontId="7" fillId="2" borderId="21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left" wrapText="1"/>
    </xf>
    <xf numFmtId="0" fontId="7" fillId="2" borderId="0" xfId="1" applyFont="1" applyFill="1" applyAlignment="1" applyProtection="1">
      <alignment horizontal="center"/>
    </xf>
    <xf numFmtId="0" fontId="8" fillId="2" borderId="0" xfId="1" applyFont="1" applyFill="1" applyBorder="1" applyAlignment="1" applyProtection="1">
      <alignment horizontal="left"/>
    </xf>
    <xf numFmtId="0" fontId="8" fillId="2" borderId="10" xfId="1" applyFont="1" applyFill="1" applyBorder="1" applyAlignment="1" applyProtection="1">
      <alignment horizontal="left"/>
    </xf>
    <xf numFmtId="164" fontId="7" fillId="4" borderId="15" xfId="1" applyNumberFormat="1" applyFont="1" applyFill="1" applyBorder="1" applyAlignment="1" applyProtection="1">
      <alignment horizontal="center"/>
    </xf>
    <xf numFmtId="164" fontId="7" fillId="4" borderId="16" xfId="1" applyNumberFormat="1" applyFont="1" applyFill="1" applyBorder="1" applyAlignment="1" applyProtection="1">
      <alignment horizontal="center"/>
    </xf>
    <xf numFmtId="164" fontId="7" fillId="4" borderId="19" xfId="1" applyNumberFormat="1" applyFont="1" applyFill="1" applyBorder="1" applyAlignment="1" applyProtection="1">
      <alignment horizontal="center"/>
    </xf>
    <xf numFmtId="164" fontId="7" fillId="4" borderId="20" xfId="1" applyNumberFormat="1" applyFont="1" applyFill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164" fontId="3" fillId="4" borderId="3" xfId="1" applyNumberFormat="1" applyFill="1" applyBorder="1" applyAlignment="1" applyProtection="1">
      <alignment horizontal="center"/>
    </xf>
    <xf numFmtId="164" fontId="3" fillId="4" borderId="4" xfId="1" applyNumberFormat="1" applyFill="1" applyBorder="1" applyAlignment="1" applyProtection="1">
      <alignment horizontal="center"/>
    </xf>
    <xf numFmtId="0" fontId="3" fillId="3" borderId="31" xfId="1" applyFill="1" applyBorder="1" applyAlignment="1" applyProtection="1">
      <alignment horizontal="center"/>
      <protection locked="0"/>
    </xf>
    <xf numFmtId="0" fontId="5" fillId="2" borderId="31" xfId="1" applyFont="1" applyFill="1" applyBorder="1" applyAlignment="1" applyProtection="1">
      <alignment horizontal="right"/>
    </xf>
    <xf numFmtId="0" fontId="3" fillId="3" borderId="31" xfId="1" applyFont="1" applyFill="1" applyBorder="1" applyAlignment="1" applyProtection="1">
      <alignment horizontal="center"/>
      <protection locked="0"/>
    </xf>
    <xf numFmtId="0" fontId="5" fillId="2" borderId="31" xfId="1" applyFont="1" applyFill="1" applyBorder="1" applyAlignment="1" applyProtection="1">
      <alignment horizontal="right"/>
    </xf>
    <xf numFmtId="0" fontId="5" fillId="0" borderId="31" xfId="1" applyFont="1" applyBorder="1" applyAlignment="1" applyProtection="1">
      <alignment horizontal="right"/>
    </xf>
    <xf numFmtId="0" fontId="52" fillId="2" borderId="31" xfId="1" applyFont="1" applyFill="1" applyBorder="1" applyAlignment="1" applyProtection="1">
      <alignment horizontal="right"/>
    </xf>
  </cellXfs>
  <cellStyles count="209">
    <cellStyle name=" 1" xfId="2" xr:uid="{00000000-0005-0000-0000-000000000000}"/>
    <cellStyle name=" 1 2" xfId="3" xr:uid="{00000000-0005-0000-0000-000001000000}"/>
    <cellStyle name="$" xfId="4" xr:uid="{00000000-0005-0000-0000-000002000000}"/>
    <cellStyle name="$ plus" xfId="5" xr:uid="{00000000-0005-0000-0000-000003000000}"/>
    <cellStyle name="$_2003 AMS Engr rr etc. March Actuals 040903" xfId="6" xr:uid="{00000000-0005-0000-0000-000004000000}"/>
    <cellStyle name="$FH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40% - Accent1 2" xfId="14" xr:uid="{00000000-0005-0000-0000-00000C000000}"/>
    <cellStyle name="40% - Accent2 2" xfId="15" xr:uid="{00000000-0005-0000-0000-00000D000000}"/>
    <cellStyle name="40% - Accent3 2" xfId="16" xr:uid="{00000000-0005-0000-0000-00000E000000}"/>
    <cellStyle name="40% - Accent4 2" xfId="17" xr:uid="{00000000-0005-0000-0000-00000F000000}"/>
    <cellStyle name="40% - Accent5 2" xfId="18" xr:uid="{00000000-0005-0000-0000-000010000000}"/>
    <cellStyle name="40% - Accent6 2" xfId="19" xr:uid="{00000000-0005-0000-0000-000011000000}"/>
    <cellStyle name="60% - Accent1 2" xfId="20" xr:uid="{00000000-0005-0000-0000-000012000000}"/>
    <cellStyle name="60% - Accent2 2" xfId="21" xr:uid="{00000000-0005-0000-0000-000013000000}"/>
    <cellStyle name="60% - Accent3 2" xfId="22" xr:uid="{00000000-0005-0000-0000-000014000000}"/>
    <cellStyle name="60% - Accent4 2" xfId="23" xr:uid="{00000000-0005-0000-0000-000015000000}"/>
    <cellStyle name="60% - Accent5 2" xfId="24" xr:uid="{00000000-0005-0000-0000-000016000000}"/>
    <cellStyle name="60% - Accent6 2" xfId="25" xr:uid="{00000000-0005-0000-0000-000017000000}"/>
    <cellStyle name="Accent1 2" xfId="26" xr:uid="{00000000-0005-0000-0000-000018000000}"/>
    <cellStyle name="Accent2 2" xfId="27" xr:uid="{00000000-0005-0000-0000-000019000000}"/>
    <cellStyle name="Accent3 2" xfId="28" xr:uid="{00000000-0005-0000-0000-00001A000000}"/>
    <cellStyle name="Accent4 2" xfId="29" xr:uid="{00000000-0005-0000-0000-00001B000000}"/>
    <cellStyle name="Accent5 2" xfId="30" xr:uid="{00000000-0005-0000-0000-00001C000000}"/>
    <cellStyle name="Accent6 2" xfId="31" xr:uid="{00000000-0005-0000-0000-00001D000000}"/>
    <cellStyle name="Bad 2" xfId="32" xr:uid="{00000000-0005-0000-0000-00001E000000}"/>
    <cellStyle name="Calculation 2" xfId="33" xr:uid="{00000000-0005-0000-0000-00001F000000}"/>
    <cellStyle name="Check Cell 2" xfId="34" xr:uid="{00000000-0005-0000-0000-000020000000}"/>
    <cellStyle name="Comma 2" xfId="35" xr:uid="{00000000-0005-0000-0000-000021000000}"/>
    <cellStyle name="Comma 2 2" xfId="36" xr:uid="{00000000-0005-0000-0000-000022000000}"/>
    <cellStyle name="Comma 2 3" xfId="37" xr:uid="{00000000-0005-0000-0000-000023000000}"/>
    <cellStyle name="Comma 2 4" xfId="38" xr:uid="{00000000-0005-0000-0000-000024000000}"/>
    <cellStyle name="Comma 2 5" xfId="39" xr:uid="{00000000-0005-0000-0000-000025000000}"/>
    <cellStyle name="Currency 2" xfId="40" xr:uid="{00000000-0005-0000-0000-000026000000}"/>
    <cellStyle name="Currency 2 2" xfId="41" xr:uid="{00000000-0005-0000-0000-000027000000}"/>
    <cellStyle name="Currency 2 2 2" xfId="42" xr:uid="{00000000-0005-0000-0000-000028000000}"/>
    <cellStyle name="Currency 2 3" xfId="43" xr:uid="{00000000-0005-0000-0000-000029000000}"/>
    <cellStyle name="Date" xfId="44" xr:uid="{00000000-0005-0000-0000-00002A000000}"/>
    <cellStyle name="Euro" xfId="45" xr:uid="{00000000-0005-0000-0000-00002B000000}"/>
    <cellStyle name="Explanatory Text 2" xfId="46" xr:uid="{00000000-0005-0000-0000-00002C000000}"/>
    <cellStyle name="Fixed" xfId="47" xr:uid="{00000000-0005-0000-0000-00002D000000}"/>
    <cellStyle name="Fixed 2" xfId="48" xr:uid="{00000000-0005-0000-0000-00002E000000}"/>
    <cellStyle name="Fixed 3" xfId="49" xr:uid="{00000000-0005-0000-0000-00002F000000}"/>
    <cellStyle name="Good 2" xfId="50" xr:uid="{00000000-0005-0000-0000-000030000000}"/>
    <cellStyle name="Grey" xfId="51" xr:uid="{00000000-0005-0000-0000-000031000000}"/>
    <cellStyle name="Header1" xfId="52" xr:uid="{00000000-0005-0000-0000-000032000000}"/>
    <cellStyle name="Header2" xfId="53" xr:uid="{00000000-0005-0000-0000-000033000000}"/>
    <cellStyle name="Heading 1 2" xfId="54" xr:uid="{00000000-0005-0000-0000-000034000000}"/>
    <cellStyle name="Heading 2 2" xfId="55" xr:uid="{00000000-0005-0000-0000-000035000000}"/>
    <cellStyle name="Heading 3 2" xfId="56" xr:uid="{00000000-0005-0000-0000-000036000000}"/>
    <cellStyle name="Heading 4 2" xfId="57" xr:uid="{00000000-0005-0000-0000-000037000000}"/>
    <cellStyle name="HEADING1" xfId="58" xr:uid="{00000000-0005-0000-0000-000038000000}"/>
    <cellStyle name="HEADING2" xfId="59" xr:uid="{00000000-0005-0000-0000-000039000000}"/>
    <cellStyle name="Hipervínculo" xfId="60" xr:uid="{00000000-0005-0000-0000-00003A000000}"/>
    <cellStyle name="Hipervínculo visitado" xfId="61" xr:uid="{00000000-0005-0000-0000-00003B000000}"/>
    <cellStyle name="Hyperlink 2" xfId="62" xr:uid="{00000000-0005-0000-0000-00003C000000}"/>
    <cellStyle name="Hyperlink 2 2" xfId="63" xr:uid="{00000000-0005-0000-0000-00003D000000}"/>
    <cellStyle name="Hyperlink 2 3" xfId="64" xr:uid="{00000000-0005-0000-0000-00003E000000}"/>
    <cellStyle name="Hyperlink 2 4" xfId="65" xr:uid="{00000000-0005-0000-0000-00003F000000}"/>
    <cellStyle name="Hyperlink 2 5" xfId="66" xr:uid="{00000000-0005-0000-0000-000040000000}"/>
    <cellStyle name="Hyperlink 2 6" xfId="67" xr:uid="{00000000-0005-0000-0000-000041000000}"/>
    <cellStyle name="Hyperlink 3" xfId="68" xr:uid="{00000000-0005-0000-0000-000042000000}"/>
    <cellStyle name="Hyperlink 3 2 2" xfId="69" xr:uid="{00000000-0005-0000-0000-000043000000}"/>
    <cellStyle name="Input [yellow]" xfId="70" xr:uid="{00000000-0005-0000-0000-000044000000}"/>
    <cellStyle name="Input 2" xfId="71" xr:uid="{00000000-0005-0000-0000-000045000000}"/>
    <cellStyle name="Linked Cell 2" xfId="72" xr:uid="{00000000-0005-0000-0000-000046000000}"/>
    <cellStyle name="MH" xfId="73" xr:uid="{00000000-0005-0000-0000-000047000000}"/>
    <cellStyle name="MH/FH" xfId="74" xr:uid="{00000000-0005-0000-0000-000048000000}"/>
    <cellStyle name="MH_2003 AMS Engr rr etc. March Actuals 040903" xfId="75" xr:uid="{00000000-0005-0000-0000-000049000000}"/>
    <cellStyle name="Migliaia (0)_%eff.inputoutputmag12.10" xfId="76" xr:uid="{00000000-0005-0000-0000-00004A000000}"/>
    <cellStyle name="Migliaia_MTCF02" xfId="77" xr:uid="{00000000-0005-0000-0000-00004B000000}"/>
    <cellStyle name="Milliers" xfId="78" xr:uid="{00000000-0005-0000-0000-00004C000000}"/>
    <cellStyle name="Milliers [0]_omm1_ year 2003" xfId="79" xr:uid="{00000000-0005-0000-0000-00004D000000}"/>
    <cellStyle name="Milliers_omm1_ year 2003" xfId="80" xr:uid="{00000000-0005-0000-0000-00004E000000}"/>
    <cellStyle name="Monétaire [0]_omm1_ year 2003" xfId="81" xr:uid="{00000000-0005-0000-0000-00004F000000}"/>
    <cellStyle name="Monétaire_omm1_ year 2003" xfId="82" xr:uid="{00000000-0005-0000-0000-000050000000}"/>
    <cellStyle name="N?rmal_Sheet1 (2)" xfId="83" xr:uid="{00000000-0005-0000-0000-000051000000}"/>
    <cellStyle name="Neutral 2" xfId="84" xr:uid="{00000000-0005-0000-0000-000052000000}"/>
    <cellStyle name="Normal" xfId="0" builtinId="0"/>
    <cellStyle name="Normal - Style1" xfId="85" xr:uid="{00000000-0005-0000-0000-000054000000}"/>
    <cellStyle name="Normal - Style2" xfId="86" xr:uid="{00000000-0005-0000-0000-000055000000}"/>
    <cellStyle name="Normal 10" xfId="87" xr:uid="{00000000-0005-0000-0000-000056000000}"/>
    <cellStyle name="Normal 10 2" xfId="88" xr:uid="{00000000-0005-0000-0000-000057000000}"/>
    <cellStyle name="Normal 10 2 2" xfId="89" xr:uid="{00000000-0005-0000-0000-000058000000}"/>
    <cellStyle name="Normal 10 3" xfId="90" xr:uid="{00000000-0005-0000-0000-000059000000}"/>
    <cellStyle name="Normal 11" xfId="91" xr:uid="{00000000-0005-0000-0000-00005A000000}"/>
    <cellStyle name="Normal 12" xfId="92" xr:uid="{00000000-0005-0000-0000-00005B000000}"/>
    <cellStyle name="Normal 13" xfId="93" xr:uid="{00000000-0005-0000-0000-00005C000000}"/>
    <cellStyle name="Normal 13 2" xfId="94" xr:uid="{00000000-0005-0000-0000-00005D000000}"/>
    <cellStyle name="Normal 14" xfId="95" xr:uid="{00000000-0005-0000-0000-00005E000000}"/>
    <cellStyle name="Normal 15" xfId="96" xr:uid="{00000000-0005-0000-0000-00005F000000}"/>
    <cellStyle name="Normal 16" xfId="97" xr:uid="{00000000-0005-0000-0000-000060000000}"/>
    <cellStyle name="Normal 16 2" xfId="98" xr:uid="{00000000-0005-0000-0000-000061000000}"/>
    <cellStyle name="Normal 17" xfId="99" xr:uid="{00000000-0005-0000-0000-000062000000}"/>
    <cellStyle name="Normal 17 2" xfId="100" xr:uid="{00000000-0005-0000-0000-000063000000}"/>
    <cellStyle name="Normal 18" xfId="101" xr:uid="{00000000-0005-0000-0000-000064000000}"/>
    <cellStyle name="Normal 18 2" xfId="102" xr:uid="{00000000-0005-0000-0000-000065000000}"/>
    <cellStyle name="Normal 19" xfId="103" xr:uid="{00000000-0005-0000-0000-000066000000}"/>
    <cellStyle name="Normal 2" xfId="1" xr:uid="{00000000-0005-0000-0000-000067000000}"/>
    <cellStyle name="Normal 2 2" xfId="104" xr:uid="{00000000-0005-0000-0000-000068000000}"/>
    <cellStyle name="Normal 2 2 2" xfId="105" xr:uid="{00000000-0005-0000-0000-000069000000}"/>
    <cellStyle name="Normal 2 2 3" xfId="106" xr:uid="{00000000-0005-0000-0000-00006A000000}"/>
    <cellStyle name="Normal 2 2 4" xfId="107" xr:uid="{00000000-0005-0000-0000-00006B000000}"/>
    <cellStyle name="Normal 2 3" xfId="108" xr:uid="{00000000-0005-0000-0000-00006C000000}"/>
    <cellStyle name="Normal 2 3 2" xfId="109" xr:uid="{00000000-0005-0000-0000-00006D000000}"/>
    <cellStyle name="Normal 2 3 3" xfId="110" xr:uid="{00000000-0005-0000-0000-00006E000000}"/>
    <cellStyle name="Normal 2 4" xfId="111" xr:uid="{00000000-0005-0000-0000-00006F000000}"/>
    <cellStyle name="Normal 2 4 2" xfId="112" xr:uid="{00000000-0005-0000-0000-000070000000}"/>
    <cellStyle name="Normal 2 5" xfId="113" xr:uid="{00000000-0005-0000-0000-000071000000}"/>
    <cellStyle name="Normal 2 6" xfId="114" xr:uid="{00000000-0005-0000-0000-000072000000}"/>
    <cellStyle name="Normal 2_1081618" xfId="115" xr:uid="{00000000-0005-0000-0000-000073000000}"/>
    <cellStyle name="Normal 20" xfId="116" xr:uid="{00000000-0005-0000-0000-000074000000}"/>
    <cellStyle name="Normal 21" xfId="117" xr:uid="{00000000-0005-0000-0000-000075000000}"/>
    <cellStyle name="Normal 22" xfId="118" xr:uid="{00000000-0005-0000-0000-000076000000}"/>
    <cellStyle name="Normal 23" xfId="119" xr:uid="{00000000-0005-0000-0000-000077000000}"/>
    <cellStyle name="Normal 26" xfId="120" xr:uid="{00000000-0005-0000-0000-000078000000}"/>
    <cellStyle name="Normal 3" xfId="121" xr:uid="{00000000-0005-0000-0000-000079000000}"/>
    <cellStyle name="Normal 3 2" xfId="122" xr:uid="{00000000-0005-0000-0000-00007A000000}"/>
    <cellStyle name="Normal 3 3" xfId="123" xr:uid="{00000000-0005-0000-0000-00007B000000}"/>
    <cellStyle name="Normal 4" xfId="124" xr:uid="{00000000-0005-0000-0000-00007C000000}"/>
    <cellStyle name="Normal 4 2" xfId="125" xr:uid="{00000000-0005-0000-0000-00007D000000}"/>
    <cellStyle name="Normal 4 3" xfId="126" xr:uid="{00000000-0005-0000-0000-00007E000000}"/>
    <cellStyle name="Normal 4 4" xfId="127" xr:uid="{00000000-0005-0000-0000-00007F000000}"/>
    <cellStyle name="Normal 4 5" xfId="128" xr:uid="{00000000-0005-0000-0000-000080000000}"/>
    <cellStyle name="Normal 40" xfId="129" xr:uid="{00000000-0005-0000-0000-000081000000}"/>
    <cellStyle name="Normal 5" xfId="130" xr:uid="{00000000-0005-0000-0000-000082000000}"/>
    <cellStyle name="Normal 6" xfId="131" xr:uid="{00000000-0005-0000-0000-000083000000}"/>
    <cellStyle name="Normal 6 2" xfId="132" xr:uid="{00000000-0005-0000-0000-000084000000}"/>
    <cellStyle name="Normal 6 2 2" xfId="133" xr:uid="{00000000-0005-0000-0000-000085000000}"/>
    <cellStyle name="Normal 6 3" xfId="134" xr:uid="{00000000-0005-0000-0000-000086000000}"/>
    <cellStyle name="Normal 7" xfId="135" xr:uid="{00000000-0005-0000-0000-000087000000}"/>
    <cellStyle name="Normal 7 2" xfId="136" xr:uid="{00000000-0005-0000-0000-000088000000}"/>
    <cellStyle name="Normal 7 2 2" xfId="137" xr:uid="{00000000-0005-0000-0000-000089000000}"/>
    <cellStyle name="Normal 7 3" xfId="138" xr:uid="{00000000-0005-0000-0000-00008A000000}"/>
    <cellStyle name="Normal 8" xfId="139" xr:uid="{00000000-0005-0000-0000-00008B000000}"/>
    <cellStyle name="Normal 8 2" xfId="140" xr:uid="{00000000-0005-0000-0000-00008C000000}"/>
    <cellStyle name="Normal 8 2 2" xfId="141" xr:uid="{00000000-0005-0000-0000-00008D000000}"/>
    <cellStyle name="Normal 8 3" xfId="142" xr:uid="{00000000-0005-0000-0000-00008E000000}"/>
    <cellStyle name="Normal 9" xfId="143" xr:uid="{00000000-0005-0000-0000-00008F000000}"/>
    <cellStyle name="Normal 9 2" xfId="144" xr:uid="{00000000-0005-0000-0000-000090000000}"/>
    <cellStyle name="Normale_MTCF02" xfId="145" xr:uid="{00000000-0005-0000-0000-000091000000}"/>
    <cellStyle name="Note 2" xfId="146" xr:uid="{00000000-0005-0000-0000-000092000000}"/>
    <cellStyle name="Note 3" xfId="147" xr:uid="{00000000-0005-0000-0000-000093000000}"/>
    <cellStyle name="Nዯrmal_Sheet1 (2)" xfId="148" xr:uid="{00000000-0005-0000-0000-000094000000}"/>
    <cellStyle name="Output 2" xfId="149" xr:uid="{00000000-0005-0000-0000-000095000000}"/>
    <cellStyle name="Percent [2]" xfId="150" xr:uid="{00000000-0005-0000-0000-000096000000}"/>
    <cellStyle name="Percent 2" xfId="151" xr:uid="{00000000-0005-0000-0000-000097000000}"/>
    <cellStyle name="Percent 2 2" xfId="152" xr:uid="{00000000-0005-0000-0000-000098000000}"/>
    <cellStyle name="Percent 3" xfId="153" xr:uid="{00000000-0005-0000-0000-000099000000}"/>
    <cellStyle name="Percent 3 2" xfId="154" xr:uid="{00000000-0005-0000-0000-00009A000000}"/>
    <cellStyle name="Percent 4" xfId="155" xr:uid="{00000000-0005-0000-0000-00009B000000}"/>
    <cellStyle name="Percent 4 2" xfId="156" xr:uid="{00000000-0005-0000-0000-00009C000000}"/>
    <cellStyle name="Percent 4 2 2" xfId="157" xr:uid="{00000000-0005-0000-0000-00009D000000}"/>
    <cellStyle name="Percent 4 3" xfId="158" xr:uid="{00000000-0005-0000-0000-00009E000000}"/>
    <cellStyle name="Percent 5" xfId="159" xr:uid="{00000000-0005-0000-0000-00009F000000}"/>
    <cellStyle name="Percent 6" xfId="160" xr:uid="{00000000-0005-0000-0000-0000A0000000}"/>
    <cellStyle name="SAPBEXaggData" xfId="161" xr:uid="{00000000-0005-0000-0000-0000A1000000}"/>
    <cellStyle name="SAPBEXaggDataEmph" xfId="162" xr:uid="{00000000-0005-0000-0000-0000A2000000}"/>
    <cellStyle name="SAPBEXaggItem" xfId="163" xr:uid="{00000000-0005-0000-0000-0000A3000000}"/>
    <cellStyle name="SAPBEXchaText" xfId="164" xr:uid="{00000000-0005-0000-0000-0000A4000000}"/>
    <cellStyle name="SAPBEXexcBad7" xfId="165" xr:uid="{00000000-0005-0000-0000-0000A5000000}"/>
    <cellStyle name="SAPBEXexcBad8" xfId="166" xr:uid="{00000000-0005-0000-0000-0000A6000000}"/>
    <cellStyle name="SAPBEXexcBad9" xfId="167" xr:uid="{00000000-0005-0000-0000-0000A7000000}"/>
    <cellStyle name="SAPBEXexcCritical4" xfId="168" xr:uid="{00000000-0005-0000-0000-0000A8000000}"/>
    <cellStyle name="SAPBEXexcCritical5" xfId="169" xr:uid="{00000000-0005-0000-0000-0000A9000000}"/>
    <cellStyle name="SAPBEXexcCritical6" xfId="170" xr:uid="{00000000-0005-0000-0000-0000AA000000}"/>
    <cellStyle name="SAPBEXexcGood1" xfId="171" xr:uid="{00000000-0005-0000-0000-0000AB000000}"/>
    <cellStyle name="SAPBEXexcGood2" xfId="172" xr:uid="{00000000-0005-0000-0000-0000AC000000}"/>
    <cellStyle name="SAPBEXexcGood3" xfId="173" xr:uid="{00000000-0005-0000-0000-0000AD000000}"/>
    <cellStyle name="SAPBEXfilterDrill" xfId="174" xr:uid="{00000000-0005-0000-0000-0000AE000000}"/>
    <cellStyle name="SAPBEXfilterItem" xfId="175" xr:uid="{00000000-0005-0000-0000-0000AF000000}"/>
    <cellStyle name="SAPBEXfilterText" xfId="176" xr:uid="{00000000-0005-0000-0000-0000B0000000}"/>
    <cellStyle name="SAPBEXformats" xfId="177" xr:uid="{00000000-0005-0000-0000-0000B1000000}"/>
    <cellStyle name="SAPBEXheaderItem" xfId="178" xr:uid="{00000000-0005-0000-0000-0000B2000000}"/>
    <cellStyle name="SAPBEXheaderText" xfId="179" xr:uid="{00000000-0005-0000-0000-0000B3000000}"/>
    <cellStyle name="SAPBEXresData" xfId="180" xr:uid="{00000000-0005-0000-0000-0000B4000000}"/>
    <cellStyle name="SAPBEXresDataEmph" xfId="181" xr:uid="{00000000-0005-0000-0000-0000B5000000}"/>
    <cellStyle name="SAPBEXresItem" xfId="182" xr:uid="{00000000-0005-0000-0000-0000B6000000}"/>
    <cellStyle name="SAPBEXstdData" xfId="183" xr:uid="{00000000-0005-0000-0000-0000B7000000}"/>
    <cellStyle name="SAPBEXstdDataEmph" xfId="184" xr:uid="{00000000-0005-0000-0000-0000B8000000}"/>
    <cellStyle name="SAPBEXstdItem" xfId="185" xr:uid="{00000000-0005-0000-0000-0000B9000000}"/>
    <cellStyle name="SAPBEXtitle" xfId="186" xr:uid="{00000000-0005-0000-0000-0000BA000000}"/>
    <cellStyle name="SAPBEXundefined" xfId="187" xr:uid="{00000000-0005-0000-0000-0000BB000000}"/>
    <cellStyle name="Standard_2000depart" xfId="188" xr:uid="{00000000-0005-0000-0000-0000BC000000}"/>
    <cellStyle name="Style 1" xfId="189" xr:uid="{00000000-0005-0000-0000-0000BD000000}"/>
    <cellStyle name="Style 1 2" xfId="190" xr:uid="{00000000-0005-0000-0000-0000BE000000}"/>
    <cellStyle name="Style 21" xfId="191" xr:uid="{00000000-0005-0000-0000-0000BF000000}"/>
    <cellStyle name="Style 22" xfId="192" xr:uid="{00000000-0005-0000-0000-0000C0000000}"/>
    <cellStyle name="Style 23" xfId="193" xr:uid="{00000000-0005-0000-0000-0000C1000000}"/>
    <cellStyle name="Style 24" xfId="194" xr:uid="{00000000-0005-0000-0000-0000C2000000}"/>
    <cellStyle name="Style 25" xfId="195" xr:uid="{00000000-0005-0000-0000-0000C3000000}"/>
    <cellStyle name="Style 28" xfId="196" xr:uid="{00000000-0005-0000-0000-0000C4000000}"/>
    <cellStyle name="Title 2" xfId="197" xr:uid="{00000000-0005-0000-0000-0000C5000000}"/>
    <cellStyle name="Total 2" xfId="198" xr:uid="{00000000-0005-0000-0000-0000C6000000}"/>
    <cellStyle name="Valuta (0)_Mthly BS Fcst LC" xfId="199" xr:uid="{00000000-0005-0000-0000-0000C7000000}"/>
    <cellStyle name="Valuta_MTCF02" xfId="200" xr:uid="{00000000-0005-0000-0000-0000C8000000}"/>
    <cellStyle name="Warning Text 2" xfId="201" xr:uid="{00000000-0005-0000-0000-0000C9000000}"/>
    <cellStyle name="Обычный_Лист1_WAGO - 2005 Otis Spend 13Apr2006_started it all" xfId="202" xr:uid="{00000000-0005-0000-0000-0000CA000000}"/>
    <cellStyle name="콤마 [0]_1.24분기 평가표 " xfId="203" xr:uid="{00000000-0005-0000-0000-0000CB000000}"/>
    <cellStyle name="콤마_1.24분기 평가표 " xfId="204" xr:uid="{00000000-0005-0000-0000-0000CC000000}"/>
    <cellStyle name="통화 [0]_1.24분기 평가표 " xfId="205" xr:uid="{00000000-0005-0000-0000-0000CD000000}"/>
    <cellStyle name="통화_1.24분기 평가표 " xfId="206" xr:uid="{00000000-0005-0000-0000-0000CE000000}"/>
    <cellStyle name="표준_(업무)평가단" xfId="207" xr:uid="{00000000-0005-0000-0000-0000CF000000}"/>
    <cellStyle name="常规_Sheet1_   WAGO Terminals  Connectors" xfId="208" xr:uid="{00000000-0005-0000-0000-0000D0000000}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Individuals (X) Chart</a:t>
            </a:r>
          </a:p>
        </c:rich>
      </c:tx>
      <c:layout>
        <c:manualLayout>
          <c:xMode val="edge"/>
          <c:yMode val="edge"/>
          <c:x val="0.34671161088141572"/>
          <c:y val="3.07328605200946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0183609191747"/>
          <c:y val="0.19621794709004556"/>
          <c:w val="0.821628542220319"/>
          <c:h val="0.63357120265219935"/>
        </c:manualLayout>
      </c:layout>
      <c:lineChart>
        <c:grouping val="standard"/>
        <c:varyColors val="0"/>
        <c:ser>
          <c:idx val="0"/>
          <c:order val="0"/>
          <c:tx>
            <c:v>Individuals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'Capability Calculator'!$B$17:$B$66</c:f>
              <c:numCache>
                <c:formatCode>General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9-49D7-BA77-43D192CF0B57}"/>
            </c:ext>
          </c:extLst>
        </c:ser>
        <c:ser>
          <c:idx val="1"/>
          <c:order val="1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'Capability Calculator'!$E$17:$E$66</c:f>
              <c:numCache>
                <c:formatCode>0.000000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9-49D7-BA77-43D192CF0B57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'Capability Calculator'!$D$17:$D$66</c:f>
              <c:numCache>
                <c:formatCode>0.000000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9-49D7-BA77-43D192CF0B57}"/>
            </c:ext>
          </c:extLst>
        </c:ser>
        <c:ser>
          <c:idx val="3"/>
          <c:order val="3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'Capability Calculator'!$C$17:$C$66</c:f>
              <c:numCache>
                <c:formatCode>0.000000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9-49D7-BA77-43D192CF0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62592"/>
        <c:axId val="221264896"/>
      </c:lineChart>
      <c:catAx>
        <c:axId val="221262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4147204007525831"/>
              <c:y val="0.903075271619418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264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126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1.2263099219620993E-2"/>
              <c:y val="0.413712576708054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2625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87261416737665"/>
          <c:y val="2.8368794326241127E-2"/>
          <c:w val="0.15496109809016426"/>
          <c:h val="0.13475202124557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Moving Range Chart</a:t>
            </a:r>
          </a:p>
        </c:rich>
      </c:tx>
      <c:layout>
        <c:manualLayout>
          <c:xMode val="edge"/>
          <c:yMode val="edge"/>
          <c:x val="0.35412050108435922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56133017019899"/>
          <c:y val="0.19294117647058823"/>
          <c:w val="0.811804450321709"/>
          <c:h val="0.64941176470588269"/>
        </c:manualLayout>
      </c:layout>
      <c:lineChart>
        <c:grouping val="standard"/>
        <c:varyColors val="0"/>
        <c:ser>
          <c:idx val="1"/>
          <c:order val="0"/>
          <c:tx>
            <c:v>Moving ranges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'Capability Calculator'!$F$18:$F$66</c:f>
              <c:numCache>
                <c:formatCode>0.000000</c:formatCode>
                <c:ptCount val="4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2-43FC-A35A-FBCA52820D89}"/>
            </c:ext>
          </c:extLst>
        </c:ser>
        <c:ser>
          <c:idx val="0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'Capability Calculator'!$G$18:$G$66</c:f>
              <c:numCache>
                <c:formatCode>0.000000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2-43FC-A35A-FBCA52820D89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'Capability Calculator'!$H$18:$H$66</c:f>
              <c:numCache>
                <c:formatCode>0.000000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2-43FC-A35A-FBCA52820D89}"/>
            </c:ext>
          </c:extLst>
        </c:ser>
        <c:ser>
          <c:idx val="3"/>
          <c:order val="3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'Capability Calculator'!$I$18:$I$66</c:f>
              <c:numCache>
                <c:formatCode>0.000000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2-43FC-A35A-FBCA52820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61664"/>
        <c:axId val="221384704"/>
      </c:lineChart>
      <c:catAx>
        <c:axId val="221361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3875301778814396"/>
              <c:y val="0.90352941176470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384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138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Moving ranges</a:t>
                </a:r>
              </a:p>
            </c:rich>
          </c:tx>
          <c:layout>
            <c:manualLayout>
              <c:xMode val="edge"/>
              <c:yMode val="edge"/>
              <c:x val="1.4476614699331848E-2"/>
              <c:y val="0.27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361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7376614114776"/>
          <c:y val="2.3529411764705879E-2"/>
          <c:w val="0.16481080733505182"/>
          <c:h val="0.14117647058823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8</xdr:col>
      <xdr:colOff>101809</xdr:colOff>
      <xdr:row>17</xdr:row>
      <xdr:rowOff>101742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5B9D84-34F8-1ECB-4E10-8822E336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800" y="355600"/>
          <a:ext cx="4064209" cy="276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21</xdr:row>
      <xdr:rowOff>0</xdr:rowOff>
    </xdr:from>
    <xdr:to>
      <xdr:col>23</xdr:col>
      <xdr:colOff>247650</xdr:colOff>
      <xdr:row>45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47</xdr:row>
      <xdr:rowOff>76200</xdr:rowOff>
    </xdr:from>
    <xdr:to>
      <xdr:col>23</xdr:col>
      <xdr:colOff>257175</xdr:colOff>
      <xdr:row>72</xdr:row>
      <xdr:rowOff>66675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PAP\PPAP%20Forms\QC-0990.28,%20PPAP%20Objective%20Evidence%20Package,%20July%2013,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broyal.com/CINDY/MAINTEN/NEWPRV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\PRI\PRI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utc.com/Data/D_Drive/DATA/1%20PPAP/PPAP%20EVIDENCE%20PACKAGE%20REFORMATED/UPPAP%20--%20Evidence%20package%20UNDER%20REVISION%2026%20Nov%2020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utc.com/Documents%20and%20Settings/m305394/My%20Documents/desktoparchive/FMEA/ProCert%20Template%20Rev%20B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qsandiego.org/windows/TEMP/Master%20Control%20Plan%20and%20FME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osnf01\pwdata\Documents%20and%20Settings\fnec150\Local%20Settings\Temporary%20Internet%20Files\OLK1C7\Process%20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ge"/>
      <sheetName val="A - Input Sheet"/>
      <sheetName val="B - Cover &amp; index"/>
      <sheetName val="1 - Drawing"/>
      <sheetName val="2 - SPD"/>
      <sheetName val="3 - PO"/>
      <sheetName val="4 - DFMEA"/>
      <sheetName val="5 - Process Flow"/>
      <sheetName val="6 - PFMEA Master"/>
      <sheetName val="Sévérité"/>
      <sheetName val="OCC"/>
      <sheetName val="Detect"/>
      <sheetName val="7 - Process Control Plan"/>
      <sheetName val="8 - PRS"/>
      <sheetName val="9 - Initial Process Studies"/>
      <sheetName val="10 - MSA"/>
      <sheetName val="Corr Instr."/>
      <sheetName val="Correlation"/>
      <sheetName val="R &amp; R Instr."/>
      <sheetName val="Gauge R_R"/>
      <sheetName val="Correc_Action"/>
      <sheetName val="Range"/>
      <sheetName val="DATA"/>
      <sheetName val="CMM instruction R_R"/>
      <sheetName val="CMM True Position"/>
      <sheetName val="CMM 1 Sided Tolerance"/>
      <sheetName val="CMM 2 Sided Tolerance"/>
      <sheetName val="11 - ESA"/>
      <sheetName val="12 - Dimensional Report"/>
      <sheetName val="13 - PVT"/>
      <sheetName val="14 - Spec. Process &amp; NDT"/>
      <sheetName val="15 - Matl Cert"/>
      <sheetName val="16 - Raw Mat. approval"/>
      <sheetName val="17 - Part Marking"/>
      <sheetName val="18 - Packaging"/>
      <sheetName val="19 - Review &amp; Sign Off (Form 1)"/>
      <sheetName val="App. 1 - UPPAP Change Form 2"/>
      <sheetName val="App. 2 - Gage RR Short Form"/>
      <sheetName val="APP. 3 - Gage RR Long Form"/>
      <sheetName val="App. 4 - Gage RR Attribute Form"/>
      <sheetName val="App. 5 - Capability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9">
          <cell r="E9" t="str">
            <v/>
          </cell>
        </row>
        <row r="35">
          <cell r="C35" t="str">
            <v/>
          </cell>
        </row>
        <row r="36">
          <cell r="C36" t="str">
            <v/>
          </cell>
          <cell r="F36" t="str">
            <v/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8">
          <cell r="J48" t="str">
            <v/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2">
          <cell r="D52" t="e">
            <v>#VALUE!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  <cell r="K52" t="e">
            <v>#VALUE!</v>
          </cell>
          <cell r="L52" t="e">
            <v>#VALUE!</v>
          </cell>
          <cell r="M52" t="e">
            <v>#VALUE!</v>
          </cell>
        </row>
        <row r="57">
          <cell r="G57">
            <v>3.2679999999999998</v>
          </cell>
          <cell r="H57">
            <v>1.1279999999999999</v>
          </cell>
          <cell r="I57">
            <v>1.41</v>
          </cell>
        </row>
        <row r="58">
          <cell r="G58">
            <v>2.5739999999999998</v>
          </cell>
          <cell r="H58">
            <v>1.6930000000000001</v>
          </cell>
          <cell r="I58">
            <v>1.9079999999999999</v>
          </cell>
        </row>
        <row r="97">
          <cell r="C97" t="str">
            <v/>
          </cell>
          <cell r="D97" t="str">
            <v/>
          </cell>
          <cell r="E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  <cell r="L97" t="str">
            <v/>
          </cell>
          <cell r="M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  <cell r="L98" t="str">
            <v/>
          </cell>
          <cell r="M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  <cell r="L99" t="str">
            <v/>
          </cell>
          <cell r="M99" t="str">
            <v/>
          </cell>
        </row>
        <row r="100">
          <cell r="C100" t="str">
            <v/>
          </cell>
          <cell r="D100" t="str">
            <v/>
          </cell>
          <cell r="E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  <cell r="L100" t="str">
            <v/>
          </cell>
          <cell r="M100" t="str">
            <v/>
          </cell>
        </row>
        <row r="101">
          <cell r="C101" t="str">
            <v/>
          </cell>
          <cell r="D101" t="str">
            <v/>
          </cell>
          <cell r="E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  <cell r="L101" t="str">
            <v/>
          </cell>
          <cell r="M101" t="str">
            <v/>
          </cell>
        </row>
        <row r="102">
          <cell r="C102" t="str">
            <v/>
          </cell>
          <cell r="D102" t="str">
            <v/>
          </cell>
          <cell r="E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  <cell r="L102" t="str">
            <v/>
          </cell>
          <cell r="M102" t="str">
            <v/>
          </cell>
        </row>
        <row r="103">
          <cell r="C103" t="str">
            <v/>
          </cell>
          <cell r="D103" t="str">
            <v/>
          </cell>
          <cell r="E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  <cell r="L103" t="str">
            <v/>
          </cell>
          <cell r="M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  <cell r="L104" t="str">
            <v/>
          </cell>
          <cell r="M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  <cell r="L105" t="str">
            <v/>
          </cell>
          <cell r="M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  <cell r="L106" t="str">
            <v/>
          </cell>
          <cell r="M106" t="str">
            <v/>
          </cell>
        </row>
      </sheetData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PRVNT"/>
    </sheetNames>
    <definedNames>
      <definedName name="[Cluster Main].Quit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MOS"/>
      <sheetName val="Tooling"/>
      <sheetName val="Gauging"/>
      <sheetName val="KPC-M"/>
      <sheetName val="Mfg equipment_TPM"/>
      <sheetName val="Action follow up"/>
    </sheetNames>
    <sheetDataSet>
      <sheetData sheetId="0"/>
      <sheetData sheetId="1">
        <row r="18">
          <cell r="L18">
            <v>5</v>
          </cell>
          <cell r="M18">
            <v>10</v>
          </cell>
          <cell r="N18">
            <v>50</v>
          </cell>
        </row>
        <row r="19">
          <cell r="L19" t="str">
            <v>Y</v>
          </cell>
          <cell r="M19">
            <v>206</v>
          </cell>
          <cell r="N19">
            <v>330</v>
          </cell>
          <cell r="O19">
            <v>0.62424242424242427</v>
          </cell>
        </row>
      </sheetData>
      <sheetData sheetId="2">
        <row r="16">
          <cell r="L16" t="str">
            <v>X</v>
          </cell>
          <cell r="M16">
            <v>136</v>
          </cell>
          <cell r="N16">
            <v>350</v>
          </cell>
          <cell r="O16">
            <v>0.38857142857142857</v>
          </cell>
        </row>
        <row r="17">
          <cell r="L17" t="str">
            <v>Y</v>
          </cell>
          <cell r="M17">
            <v>136</v>
          </cell>
          <cell r="N17">
            <v>350</v>
          </cell>
          <cell r="O17">
            <v>0.38857142857142857</v>
          </cell>
        </row>
      </sheetData>
      <sheetData sheetId="3">
        <row r="15">
          <cell r="L15" t="str">
            <v>X</v>
          </cell>
          <cell r="M15">
            <v>188</v>
          </cell>
          <cell r="N15">
            <v>310</v>
          </cell>
          <cell r="O15">
            <v>0.6064516129032258</v>
          </cell>
        </row>
        <row r="16">
          <cell r="L16" t="str">
            <v>Y</v>
          </cell>
          <cell r="M16">
            <v>188</v>
          </cell>
          <cell r="N16">
            <v>310</v>
          </cell>
          <cell r="O16">
            <v>0.6064516129032258</v>
          </cell>
        </row>
      </sheetData>
      <sheetData sheetId="4">
        <row r="12">
          <cell r="L12" t="str">
            <v>X</v>
          </cell>
          <cell r="M12">
            <v>63</v>
          </cell>
          <cell r="N12">
            <v>225</v>
          </cell>
          <cell r="O12">
            <v>0.28000000000000003</v>
          </cell>
        </row>
        <row r="13">
          <cell r="L13" t="str">
            <v>Y</v>
          </cell>
          <cell r="M13">
            <v>63</v>
          </cell>
          <cell r="N13">
            <v>225</v>
          </cell>
          <cell r="O13">
            <v>0.28000000000000003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Input Sheet"/>
      <sheetName val="B - Cover &amp; index"/>
      <sheetName val="1 - Drawing"/>
      <sheetName val="2 - SPD-SMD-SI Sheets"/>
      <sheetName val="3 - PO"/>
      <sheetName val="4 - DFMEA"/>
      <sheetName val="5 - Process Flow"/>
      <sheetName val="6 - PFMEA Master"/>
      <sheetName val="Sévérité"/>
      <sheetName val="OCC"/>
      <sheetName val="Detect"/>
      <sheetName val="7 - Process Control Plan"/>
      <sheetName val="8 - PRS"/>
      <sheetName val="9 - Initial Process Studies"/>
      <sheetName val="10 - MSA"/>
      <sheetName val="Corr Instr."/>
      <sheetName val="Correlation"/>
      <sheetName val="R &amp; R Instr."/>
      <sheetName val="Gauge R_R"/>
      <sheetName val="Correc_Action"/>
      <sheetName val="Range"/>
      <sheetName val="DATA"/>
      <sheetName val="CMM instruction R_R"/>
      <sheetName val="CMM True Position"/>
      <sheetName val="CMM 1 Sided Tolerance"/>
      <sheetName val="CMM 2 Sided Tolerance"/>
      <sheetName val="R&amp;R"/>
      <sheetName val="11 - ESA"/>
      <sheetName val="12 - Dimensional Report"/>
      <sheetName val="13 - PVT"/>
      <sheetName val="14 - Spec. process &amp; NDT"/>
      <sheetName val="15 - Matl Cert"/>
      <sheetName val="16 - Raw Mat. approval"/>
      <sheetName val="17 - Part Marking"/>
      <sheetName val="18 - Packaging"/>
      <sheetName val="19 - Form 1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3">
          <cell r="S53" t="str">
            <v>Short study (2 operators X 3 rounds X 5 parts)</v>
          </cell>
        </row>
        <row r="54">
          <cell r="S54" t="str">
            <v>Long study  (3 operators X 3 rounds X 10 parts)</v>
          </cell>
        </row>
        <row r="55">
          <cell r="S55" t="str">
            <v>CMM program no fixture no clamping (1 operator X 1 part X 10 times</v>
          </cell>
        </row>
        <row r="56">
          <cell r="S56" t="str">
            <v>CMM program with fixture/clamping (2 operators X 1 part X 10 times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8">
          <cell r="B18" t="str">
            <v>KPC-D</v>
          </cell>
        </row>
        <row r="19">
          <cell r="B19" t="str">
            <v>KPC-M</v>
          </cell>
        </row>
      </sheetData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Revision Record"/>
      <sheetName val="Cover"/>
      <sheetName val="Milestone 1 - Define Process"/>
      <sheetName val="M1 - Eng KPC &amp; KPC-M Select"/>
      <sheetName val="M1 - Process List"/>
      <sheetName val="M1 - Impact Maturity Ch"/>
      <sheetName val="M1 - CTQ Prcss Selection"/>
      <sheetName val="M1 - Prcss Reviews"/>
      <sheetName val="M1 - Form Team"/>
      <sheetName val="M1 - R &amp; A"/>
      <sheetName val="Milestone 2 - Ch. Prcss"/>
      <sheetName val="M2 - Process Flow Map"/>
      <sheetName val="M2 - SIPOC"/>
      <sheetName val="M2 - PFMEA"/>
      <sheetName val="M2 - Attribute Gage St."/>
      <sheetName val="M2 - Destructive GageR&amp;R"/>
      <sheetName val="M2 - GageR&amp;R"/>
      <sheetName val="MII - R &amp; A"/>
      <sheetName val="Milestone 3 - Optimize Process"/>
      <sheetName val="M3 - Action Item List"/>
      <sheetName val="M3 - DPM Calculation"/>
      <sheetName val="M3 - Cpk Calculation"/>
      <sheetName val="MSIII - R &amp; A "/>
      <sheetName val="Milestone 4 - Certify Process"/>
      <sheetName val="M4 - Control Plan"/>
      <sheetName val="MSIV - R &amp; A "/>
      <sheetName val="M4 - Certify Process"/>
    </sheetNames>
    <sheetDataSet>
      <sheetData sheetId="0"/>
      <sheetData sheetId="1"/>
      <sheetData sheetId="2"/>
      <sheetData sheetId="3"/>
      <sheetData sheetId="4">
        <row r="6">
          <cell r="AM6" t="str">
            <v>H</v>
          </cell>
        </row>
        <row r="7">
          <cell r="AM7" t="str">
            <v>M</v>
          </cell>
        </row>
        <row r="8">
          <cell r="AM8" t="str">
            <v>L</v>
          </cell>
        </row>
        <row r="9">
          <cell r="AM9" t="str">
            <v>-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ommon Info Page"/>
      <sheetName val=" Control Plan"/>
      <sheetName val="fmea"/>
      <sheetName val="Process Flow "/>
      <sheetName val="Warrant"/>
    </sheetNames>
    <sheetDataSet>
      <sheetData sheetId="0">
        <row r="1">
          <cell r="A1" t="str">
            <v>Customer:</v>
          </cell>
          <cell r="B1" t="str">
            <v>Cust. Name</v>
          </cell>
        </row>
        <row r="3">
          <cell r="A3" t="str">
            <v>Customer Part Number:</v>
          </cell>
          <cell r="B3" t="str">
            <v>Cust. Part #</v>
          </cell>
        </row>
        <row r="5">
          <cell r="A5" t="str">
            <v>DJ Part Number:</v>
          </cell>
          <cell r="B5" t="str">
            <v>DJ Part #</v>
          </cell>
        </row>
        <row r="7">
          <cell r="A7" t="str">
            <v>Part Name:</v>
          </cell>
          <cell r="B7" t="str">
            <v>part name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 Status"/>
      <sheetName val="Reason on Hold"/>
      <sheetName val="Total Verified Findings"/>
      <sheetName val="Chart-Risk Factor-# of Findings"/>
      <sheetName val="Chart - Total Risk Pareto"/>
      <sheetName val="FMEA"/>
      <sheetName val="Definitions"/>
    </sheetNames>
    <sheetDataSet>
      <sheetData sheetId="0"/>
      <sheetData sheetId="1"/>
      <sheetData sheetId="2">
        <row r="7">
          <cell r="AD7" t="str">
            <v>Rec Insp</v>
          </cell>
        </row>
        <row r="8">
          <cell r="AD8" t="str">
            <v>Prelim Insp</v>
          </cell>
        </row>
        <row r="9">
          <cell r="AD9" t="str">
            <v>Clean-Chem</v>
          </cell>
        </row>
        <row r="10">
          <cell r="AD10" t="str">
            <v>Clean-Blast</v>
          </cell>
        </row>
        <row r="11">
          <cell r="AD11" t="str">
            <v>Strip</v>
          </cell>
        </row>
        <row r="12">
          <cell r="AD12" t="str">
            <v>NDT</v>
          </cell>
        </row>
        <row r="13">
          <cell r="AD13" t="str">
            <v>Grind</v>
          </cell>
        </row>
        <row r="14">
          <cell r="AD14" t="str">
            <v>Machine</v>
          </cell>
        </row>
        <row r="15">
          <cell r="AD15" t="str">
            <v>InProc Insp</v>
          </cell>
        </row>
        <row r="16">
          <cell r="AD16" t="str">
            <v>Blend</v>
          </cell>
        </row>
        <row r="17">
          <cell r="AD17" t="str">
            <v>Polish</v>
          </cell>
        </row>
        <row r="18">
          <cell r="AD18" t="str">
            <v>Plasma</v>
          </cell>
        </row>
        <row r="19">
          <cell r="AD19" t="str">
            <v>Coat</v>
          </cell>
        </row>
        <row r="20">
          <cell r="AD20" t="str">
            <v>Weld</v>
          </cell>
        </row>
        <row r="21">
          <cell r="AD21" t="str">
            <v>Test</v>
          </cell>
        </row>
        <row r="22">
          <cell r="AD22" t="str">
            <v>Heat Treat</v>
          </cell>
        </row>
        <row r="23">
          <cell r="AD23" t="str">
            <v>Assy</v>
          </cell>
        </row>
        <row r="24">
          <cell r="AD24" t="str">
            <v>Dis-Assy</v>
          </cell>
        </row>
        <row r="25">
          <cell r="AD25" t="str">
            <v>Shotpeen</v>
          </cell>
        </row>
        <row r="26">
          <cell r="AD26" t="str">
            <v>Plate</v>
          </cell>
        </row>
        <row r="27">
          <cell r="AD27" t="str">
            <v>Final Insp</v>
          </cell>
        </row>
        <row r="28">
          <cell r="AD28" t="str">
            <v>Shipping</v>
          </cell>
        </row>
      </sheetData>
      <sheetData sheetId="3" refreshError="1"/>
      <sheetData sheetId="4" refreshError="1"/>
      <sheetData sheetId="5">
        <row r="5">
          <cell r="B5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968A-4B16-432B-A072-B31FB538DACC}">
  <dimension ref="A1"/>
  <sheetViews>
    <sheetView tabSelected="1" workbookViewId="0">
      <selection activeCell="K12" sqref="K12"/>
    </sheetView>
  </sheetViews>
  <sheetFormatPr defaultRowHeight="1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6">
    <tabColor theme="0" tint="-0.499984740745262"/>
    <pageSetUpPr fitToPage="1"/>
  </sheetPr>
  <dimension ref="A1:AI294"/>
  <sheetViews>
    <sheetView workbookViewId="0">
      <selection activeCell="F2" sqref="F2:G2"/>
    </sheetView>
  </sheetViews>
  <sheetFormatPr defaultColWidth="9" defaultRowHeight="12.5"/>
  <cols>
    <col min="1" max="1" width="19.5" style="41" customWidth="1"/>
    <col min="2" max="2" width="8.08203125" style="41" bestFit="1" customWidth="1"/>
    <col min="3" max="3" width="7.5" style="41" bestFit="1" customWidth="1"/>
    <col min="4" max="4" width="8.75" style="41" customWidth="1"/>
    <col min="5" max="5" width="8.25" style="41" customWidth="1"/>
    <col min="6" max="6" width="9.25" style="41" customWidth="1"/>
    <col min="7" max="7" width="9.83203125" style="41" customWidth="1"/>
    <col min="8" max="9" width="7.5" style="41" bestFit="1" customWidth="1"/>
    <col min="10" max="10" width="8.75" style="41" customWidth="1"/>
    <col min="11" max="11" width="9" style="41"/>
    <col min="12" max="12" width="11.75" style="41" bestFit="1" customWidth="1"/>
    <col min="13" max="13" width="14.9140625" style="41" customWidth="1"/>
    <col min="14" max="14" width="10.75" style="41" customWidth="1"/>
    <col min="15" max="15" width="9.08203125" style="41" bestFit="1" customWidth="1"/>
    <col min="16" max="23" width="9" style="41"/>
    <col min="24" max="33" width="9" style="40"/>
    <col min="34" max="16384" width="9" style="41"/>
  </cols>
  <sheetData>
    <row r="1" spans="1:35" s="2" customFormat="1" ht="25">
      <c r="A1" s="1" t="s">
        <v>0</v>
      </c>
      <c r="H1" s="3"/>
      <c r="I1" s="3"/>
    </row>
    <row r="2" spans="1:35" s="4" customFormat="1" ht="25" customHeight="1">
      <c r="A2" s="71" t="s">
        <v>1</v>
      </c>
      <c r="B2" s="72"/>
      <c r="C2" s="72"/>
      <c r="D2" s="73" t="s">
        <v>2</v>
      </c>
      <c r="E2" s="73"/>
      <c r="F2" s="72"/>
      <c r="G2" s="72"/>
      <c r="H2" s="74" t="s">
        <v>3</v>
      </c>
      <c r="I2" s="74"/>
      <c r="J2" s="70"/>
      <c r="K2" s="70"/>
      <c r="L2" s="70"/>
      <c r="M2" s="75" t="s">
        <v>46</v>
      </c>
      <c r="N2" s="70"/>
      <c r="O2" s="7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4" customFormat="1" ht="25" customHeight="1">
      <c r="A3" s="71" t="s">
        <v>4</v>
      </c>
      <c r="B3" s="72"/>
      <c r="C3" s="72"/>
      <c r="D3" s="73" t="s">
        <v>45</v>
      </c>
      <c r="E3" s="73"/>
      <c r="F3" s="70"/>
      <c r="G3" s="70"/>
      <c r="H3" s="70"/>
      <c r="I3" s="70"/>
      <c r="J3" s="70"/>
      <c r="K3" s="70"/>
      <c r="L3" s="70"/>
      <c r="M3" s="75" t="s">
        <v>47</v>
      </c>
      <c r="N3" s="70"/>
      <c r="O3" s="7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2" customFormat="1" ht="20.149999999999999" customHeight="1">
      <c r="A4" s="5"/>
      <c r="B4" s="5"/>
      <c r="C4" s="5"/>
      <c r="D4" s="5"/>
      <c r="M4" s="75" t="s">
        <v>48</v>
      </c>
      <c r="N4" s="70"/>
      <c r="O4" s="70"/>
    </row>
    <row r="5" spans="1:35" s="2" customFormat="1" ht="38.25" customHeight="1">
      <c r="A5" s="58" t="s">
        <v>5</v>
      </c>
      <c r="B5" s="58"/>
      <c r="C5" s="58"/>
      <c r="D5" s="58"/>
      <c r="E5" s="58"/>
      <c r="F5" s="58"/>
      <c r="G5" s="58"/>
      <c r="H5" s="58"/>
    </row>
    <row r="6" spans="1:35" s="2" customFormat="1">
      <c r="A6" s="6"/>
    </row>
    <row r="7" spans="1:35" s="2" customFormat="1" ht="13">
      <c r="A7" s="6"/>
      <c r="K7" s="59" t="s">
        <v>6</v>
      </c>
      <c r="L7" s="59"/>
      <c r="M7" s="59"/>
      <c r="N7" s="59"/>
      <c r="O7" s="59"/>
    </row>
    <row r="8" spans="1:35" s="2" customFormat="1" ht="13" thickBot="1"/>
    <row r="9" spans="1:35" s="4" customFormat="1" ht="13.5" thickBot="1">
      <c r="A9" s="7" t="s">
        <v>7</v>
      </c>
      <c r="B9" s="2"/>
      <c r="C9" s="2"/>
      <c r="D9" s="2"/>
      <c r="E9" s="8">
        <f>COUNTA(B17:B66)</f>
        <v>0</v>
      </c>
      <c r="F9" s="2"/>
      <c r="G9" s="2"/>
      <c r="H9" s="2"/>
      <c r="I9" s="2"/>
      <c r="J9" s="2"/>
      <c r="K9" s="7" t="s">
        <v>8</v>
      </c>
      <c r="L9" s="2"/>
      <c r="M9" s="2"/>
      <c r="N9" s="2"/>
      <c r="O9" s="9">
        <v>10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5" s="4" customFormat="1" ht="13.5" thickBot="1">
      <c r="A10" s="60" t="s">
        <v>9</v>
      </c>
      <c r="B10" s="60"/>
      <c r="C10" s="60"/>
      <c r="D10" s="61"/>
      <c r="E10" s="10">
        <v>2</v>
      </c>
      <c r="F10" s="2"/>
      <c r="G10" s="2"/>
      <c r="H10" s="2"/>
      <c r="I10" s="2"/>
      <c r="J10" s="2"/>
      <c r="K10" s="7" t="s">
        <v>10</v>
      </c>
      <c r="L10" s="2"/>
      <c r="M10" s="2"/>
      <c r="N10" s="2"/>
      <c r="O10" s="11">
        <v>12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5" s="4" customFormat="1" ht="13.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7" t="s">
        <v>11</v>
      </c>
      <c r="L11" s="2"/>
      <c r="M11" s="2"/>
      <c r="N11" s="2"/>
      <c r="O11" s="12">
        <v>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5" s="4" customFormat="1" ht="13.5" thickBot="1">
      <c r="A12" s="13" t="s">
        <v>12</v>
      </c>
      <c r="B12" s="14"/>
      <c r="C12" s="62" t="e">
        <f>SUMIF(B17:B66,"&gt;-99999",B17:B66)/$E$9</f>
        <v>#DIV/0!</v>
      </c>
      <c r="D12" s="63"/>
      <c r="E12" s="15" t="s">
        <v>13</v>
      </c>
      <c r="F12" s="15" t="s">
        <v>14</v>
      </c>
      <c r="G12" s="16" t="s">
        <v>15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5" s="4" customFormat="1" ht="13.5" thickBot="1">
      <c r="A13" s="17" t="s">
        <v>16</v>
      </c>
      <c r="B13" s="18"/>
      <c r="C13" s="64">
        <f>SUMIF(F18:F66,"&gt;-99999",F18:F66)/(E9-E10+1)</f>
        <v>0</v>
      </c>
      <c r="D13" s="65"/>
      <c r="E13" s="19">
        <f>VLOOKUP($E$10,$A$79:$H$87,3)</f>
        <v>0</v>
      </c>
      <c r="F13" s="19">
        <f>VLOOKUP($E$10,$A$79:$H$87,4)</f>
        <v>3.2669999999999999</v>
      </c>
      <c r="G13" s="20">
        <f>VLOOKUP($E$10,$A$79:$H$87,5)</f>
        <v>1.1279999999999999</v>
      </c>
      <c r="H13" s="2"/>
      <c r="I13" s="2"/>
      <c r="J13" s="2"/>
      <c r="K13" s="66" t="s">
        <v>17</v>
      </c>
      <c r="L13" s="67"/>
      <c r="M13" s="67"/>
      <c r="N13" s="68" t="e">
        <f>AVERAGE(B17:B66)</f>
        <v>#DIV/0!</v>
      </c>
      <c r="O13" s="6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5" s="4" customFormat="1" ht="13.5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52" t="s">
        <v>43</v>
      </c>
      <c r="L14" s="53"/>
      <c r="M14" s="53"/>
      <c r="N14" s="54">
        <f>C13/G13</f>
        <v>0</v>
      </c>
      <c r="O14" s="5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5" s="4" customFormat="1" ht="13.5" thickBot="1">
      <c r="A15" s="2"/>
      <c r="B15" s="2"/>
      <c r="C15" s="2"/>
      <c r="D15" s="2"/>
      <c r="E15" s="2"/>
      <c r="F15" s="21" t="s">
        <v>18</v>
      </c>
      <c r="G15" s="2"/>
      <c r="H15" s="2"/>
      <c r="I15" s="2"/>
      <c r="J15" s="2"/>
      <c r="K15" s="52" t="s">
        <v>44</v>
      </c>
      <c r="L15" s="53"/>
      <c r="M15" s="53"/>
      <c r="N15" s="54" t="e">
        <f>_xlfn.STDEV.P(B17:B66)</f>
        <v>#DIV/0!</v>
      </c>
      <c r="O15" s="5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5" s="4" customFormat="1" ht="13">
      <c r="A16" s="21" t="s">
        <v>19</v>
      </c>
      <c r="B16" s="21" t="s">
        <v>20</v>
      </c>
      <c r="C16" s="21" t="s">
        <v>21</v>
      </c>
      <c r="D16" s="21" t="s">
        <v>22</v>
      </c>
      <c r="E16" s="21" t="s">
        <v>23</v>
      </c>
      <c r="F16" s="21" t="s">
        <v>24</v>
      </c>
      <c r="G16" s="21" t="s">
        <v>25</v>
      </c>
      <c r="H16" s="21" t="s">
        <v>26</v>
      </c>
      <c r="I16" s="21" t="s">
        <v>27</v>
      </c>
      <c r="J16" s="2"/>
      <c r="K16" s="22" t="s">
        <v>28</v>
      </c>
      <c r="L16" s="45" t="e">
        <f>(O10-O11)/(6*N14)</f>
        <v>#DIV/0!</v>
      </c>
      <c r="M16" s="42" t="s">
        <v>39</v>
      </c>
      <c r="N16" s="48" t="e">
        <f>(O10-O11)/(6*N15)</f>
        <v>#DIV/0!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4" customFormat="1" ht="14.5">
      <c r="A17" s="2">
        <v>1</v>
      </c>
      <c r="B17" s="51"/>
      <c r="C17" s="23" t="e">
        <f>$C$12-3*$C$13/$G$13</f>
        <v>#DIV/0!</v>
      </c>
      <c r="D17" s="23" t="e">
        <f>$C$12</f>
        <v>#DIV/0!</v>
      </c>
      <c r="E17" s="23" t="e">
        <f>$C$12+3*$C$13/$G$13</f>
        <v>#DIV/0!</v>
      </c>
      <c r="F17" s="23"/>
      <c r="G17" s="23"/>
      <c r="H17" s="23"/>
      <c r="I17" s="23"/>
      <c r="J17" s="2"/>
      <c r="K17" s="24" t="s">
        <v>29</v>
      </c>
      <c r="L17" s="46" t="e">
        <f>(N13-O11)/(3*N14)</f>
        <v>#DIV/0!</v>
      </c>
      <c r="M17" s="43" t="s">
        <v>41</v>
      </c>
      <c r="N17" s="49" t="e">
        <f>(N13-O11)/(3*N15)</f>
        <v>#DIV/0!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4" customFormat="1" ht="14.5">
      <c r="A18" s="2">
        <v>2</v>
      </c>
      <c r="B18" s="51"/>
      <c r="C18" s="23" t="e">
        <f t="shared" ref="C18:C66" si="0">$C$12-3*$C$13/$G$13</f>
        <v>#DIV/0!</v>
      </c>
      <c r="D18" s="23" t="e">
        <f t="shared" ref="D18:D66" si="1">$C$12</f>
        <v>#DIV/0!</v>
      </c>
      <c r="E18" s="23" t="e">
        <f t="shared" ref="E18:E66" si="2">$C$12+3*$C$13/$G$13</f>
        <v>#DIV/0!</v>
      </c>
      <c r="F18" s="23" t="e">
        <f>IF(B18&lt;&gt;"",IF($E$10=2,ABS(B17-B18),NA()),NA())</f>
        <v>#N/A</v>
      </c>
      <c r="G18" s="23">
        <f>IF($E$10=2,$E$13*$C$13,NA())</f>
        <v>0</v>
      </c>
      <c r="H18" s="23">
        <f>IF($E$10=2,$C$13,NA())</f>
        <v>0</v>
      </c>
      <c r="I18" s="23">
        <f>IF($E$10=2,$F$13*$C$13,NA())</f>
        <v>0</v>
      </c>
      <c r="J18" s="2"/>
      <c r="K18" s="24" t="s">
        <v>30</v>
      </c>
      <c r="L18" s="46" t="e">
        <f>(O10-N13)/(3*N14)</f>
        <v>#DIV/0!</v>
      </c>
      <c r="M18" s="43" t="s">
        <v>42</v>
      </c>
      <c r="N18" s="49" t="e">
        <f>(O10-N13)/(3*N15)</f>
        <v>#DIV/0!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4" customFormat="1" ht="15" thickBot="1">
      <c r="A19" s="2">
        <v>3</v>
      </c>
      <c r="B19" s="51"/>
      <c r="C19" s="23" t="e">
        <f t="shared" si="0"/>
        <v>#DIV/0!</v>
      </c>
      <c r="D19" s="23" t="e">
        <f t="shared" si="1"/>
        <v>#DIV/0!</v>
      </c>
      <c r="E19" s="23" t="e">
        <f t="shared" si="2"/>
        <v>#DIV/0!</v>
      </c>
      <c r="F19" s="23" t="e">
        <f>IF(B19&lt;&gt;"",IF($E$10=2,ABS(B18-B19),IF($E$10=3,MAX(B17:B19)-MIN(B17:B19),NA())),NA())</f>
        <v>#N/A</v>
      </c>
      <c r="G19" s="23">
        <f>IF($E$10&lt;=3,$E$13*$C$13,NA())</f>
        <v>0</v>
      </c>
      <c r="H19" s="23">
        <f>IF($E$10&lt;=3,$C$13, NA())</f>
        <v>0</v>
      </c>
      <c r="I19" s="23">
        <f>IF($E$10&lt;=3,$F$13*$C$13,NA())</f>
        <v>0</v>
      </c>
      <c r="J19" s="2"/>
      <c r="K19" s="25" t="s">
        <v>31</v>
      </c>
      <c r="L19" s="47" t="e">
        <f>MIN(L17,L18)</f>
        <v>#DIV/0!</v>
      </c>
      <c r="M19" s="44" t="s">
        <v>40</v>
      </c>
      <c r="N19" s="50" t="e">
        <f>MIN(N17:N18)</f>
        <v>#DIV/0!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4" customFormat="1" ht="14.5">
      <c r="A20" s="2">
        <v>4</v>
      </c>
      <c r="B20" s="51"/>
      <c r="C20" s="23" t="e">
        <f t="shared" si="0"/>
        <v>#DIV/0!</v>
      </c>
      <c r="D20" s="23" t="e">
        <f t="shared" si="1"/>
        <v>#DIV/0!</v>
      </c>
      <c r="E20" s="23" t="e">
        <f t="shared" si="2"/>
        <v>#DIV/0!</v>
      </c>
      <c r="F20" s="23" t="e">
        <f>IF(B20&lt;&gt;"",IF($E$10=2,ABS(B19-B20),IF($E$10=3,MAX(B18:B20)-MIN(B18:B20),IF($E$10=4,MAX(B17:B20)-MIN(B17:B20),NA()))),NA())</f>
        <v>#N/A</v>
      </c>
      <c r="G20" s="23">
        <f>IF($E$10&lt;=4,$E$13*$C$13,NA())</f>
        <v>0</v>
      </c>
      <c r="H20" s="23">
        <f>IF($E$10&lt;=4,$C$13,NA())</f>
        <v>0</v>
      </c>
      <c r="I20" s="23">
        <f>IF($E$10&lt;=4,$F$13*$C$13,NA())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4" customFormat="1" ht="14.5">
      <c r="A21" s="2">
        <v>5</v>
      </c>
      <c r="B21" s="51"/>
      <c r="C21" s="23" t="e">
        <f t="shared" si="0"/>
        <v>#DIV/0!</v>
      </c>
      <c r="D21" s="23" t="e">
        <f t="shared" si="1"/>
        <v>#DIV/0!</v>
      </c>
      <c r="E21" s="23" t="e">
        <f t="shared" si="2"/>
        <v>#DIV/0!</v>
      </c>
      <c r="F21" s="23" t="e">
        <f>IF(B21&lt;&gt;"",IF($E$10=2,ABS(B20-B21),IF($E$10=3,MAX(B19:B21)-MIN(B19:B21),IF($E$10=4,MAX(B18:B21)-MIN(B18:B21),IF($E$10=5,MAX(B17:B21)-MIN(B17:B21),NA())))),NA())</f>
        <v>#N/A</v>
      </c>
      <c r="G21" s="23">
        <f>IF($E$10&lt;=5,$E$13*$C$13,NA())</f>
        <v>0</v>
      </c>
      <c r="H21" s="23">
        <f>IF($E$10&lt;=5,$C$13,NA())</f>
        <v>0</v>
      </c>
      <c r="I21" s="23">
        <f>IF($E$10&lt;=5,$F$13*$C$13,NA())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4" customFormat="1" ht="14.5">
      <c r="A22" s="2">
        <v>6</v>
      </c>
      <c r="B22" s="51"/>
      <c r="C22" s="23" t="e">
        <f t="shared" si="0"/>
        <v>#DIV/0!</v>
      </c>
      <c r="D22" s="23" t="e">
        <f t="shared" si="1"/>
        <v>#DIV/0!</v>
      </c>
      <c r="E22" s="23" t="e">
        <f t="shared" si="2"/>
        <v>#DIV/0!</v>
      </c>
      <c r="F22" s="23" t="e">
        <f t="shared" ref="F22:F66" si="3">IF(B22&lt;&gt;"",IF($E$10=2,ABS(B21-B22),IF($E$10=3,MAX(B20:B22)-MIN(B20:B22),IF($E$10=4,MAX(B19:B22)-MIN(B19:B22),IF($E$10=5,MAX(B18:B22)-MIN(B18:B22),NA())))),NA())</f>
        <v>#N/A</v>
      </c>
      <c r="G22" s="23">
        <f t="shared" ref="G22:G66" si="4">$E$13*$C$13</f>
        <v>0</v>
      </c>
      <c r="H22" s="23">
        <f>$C$13</f>
        <v>0</v>
      </c>
      <c r="I22" s="23">
        <f t="shared" ref="I22:I66" si="5">$F$13*$C$13</f>
        <v>0</v>
      </c>
      <c r="J22" s="2"/>
      <c r="K22" s="2"/>
      <c r="L22" s="26"/>
      <c r="M22" s="26"/>
      <c r="N22" s="2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4" customFormat="1" ht="14.5">
      <c r="A23" s="2">
        <v>7</v>
      </c>
      <c r="B23" s="51"/>
      <c r="C23" s="23" t="e">
        <f t="shared" si="0"/>
        <v>#DIV/0!</v>
      </c>
      <c r="D23" s="23" t="e">
        <f t="shared" si="1"/>
        <v>#DIV/0!</v>
      </c>
      <c r="E23" s="23" t="e">
        <f t="shared" si="2"/>
        <v>#DIV/0!</v>
      </c>
      <c r="F23" s="23" t="e">
        <f t="shared" si="3"/>
        <v>#N/A</v>
      </c>
      <c r="G23" s="23">
        <f t="shared" si="4"/>
        <v>0</v>
      </c>
      <c r="H23" s="23">
        <f t="shared" ref="H23:H66" si="6">$C$13</f>
        <v>0</v>
      </c>
      <c r="I23" s="23">
        <f t="shared" si="5"/>
        <v>0</v>
      </c>
      <c r="J23" s="2"/>
      <c r="K23" s="2"/>
      <c r="L23" s="26"/>
      <c r="M23" s="27"/>
      <c r="N23" s="2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4" customFormat="1" ht="14.5">
      <c r="A24" s="2">
        <v>8</v>
      </c>
      <c r="B24" s="51"/>
      <c r="C24" s="23" t="e">
        <f t="shared" si="0"/>
        <v>#DIV/0!</v>
      </c>
      <c r="D24" s="23" t="e">
        <f t="shared" si="1"/>
        <v>#DIV/0!</v>
      </c>
      <c r="E24" s="23" t="e">
        <f t="shared" si="2"/>
        <v>#DIV/0!</v>
      </c>
      <c r="F24" s="23" t="e">
        <f t="shared" si="3"/>
        <v>#N/A</v>
      </c>
      <c r="G24" s="23">
        <f t="shared" si="4"/>
        <v>0</v>
      </c>
      <c r="H24" s="23">
        <f t="shared" si="6"/>
        <v>0</v>
      </c>
      <c r="I24" s="23">
        <f t="shared" si="5"/>
        <v>0</v>
      </c>
      <c r="J24" s="2"/>
      <c r="K24" s="2"/>
      <c r="L24" s="26"/>
      <c r="M24" s="27"/>
      <c r="N24" s="2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4" customFormat="1" ht="14.5">
      <c r="A25" s="2">
        <v>9</v>
      </c>
      <c r="B25" s="51"/>
      <c r="C25" s="23" t="e">
        <f t="shared" si="0"/>
        <v>#DIV/0!</v>
      </c>
      <c r="D25" s="23" t="e">
        <f t="shared" si="1"/>
        <v>#DIV/0!</v>
      </c>
      <c r="E25" s="23" t="e">
        <f t="shared" si="2"/>
        <v>#DIV/0!</v>
      </c>
      <c r="F25" s="23" t="e">
        <f t="shared" si="3"/>
        <v>#N/A</v>
      </c>
      <c r="G25" s="23">
        <f t="shared" si="4"/>
        <v>0</v>
      </c>
      <c r="H25" s="23">
        <f t="shared" si="6"/>
        <v>0</v>
      </c>
      <c r="I25" s="23">
        <f t="shared" si="5"/>
        <v>0</v>
      </c>
      <c r="J25" s="2"/>
      <c r="K25" s="2"/>
      <c r="L25" s="26"/>
      <c r="M25" s="27"/>
      <c r="N25" s="2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4" customFormat="1" ht="14.5">
      <c r="A26" s="2">
        <v>10</v>
      </c>
      <c r="B26" s="51"/>
      <c r="C26" s="23" t="e">
        <f t="shared" si="0"/>
        <v>#DIV/0!</v>
      </c>
      <c r="D26" s="23" t="e">
        <f t="shared" si="1"/>
        <v>#DIV/0!</v>
      </c>
      <c r="E26" s="23" t="e">
        <f t="shared" si="2"/>
        <v>#DIV/0!</v>
      </c>
      <c r="F26" s="23" t="e">
        <f t="shared" si="3"/>
        <v>#N/A</v>
      </c>
      <c r="G26" s="23">
        <f t="shared" si="4"/>
        <v>0</v>
      </c>
      <c r="H26" s="23">
        <f t="shared" si="6"/>
        <v>0</v>
      </c>
      <c r="I26" s="23">
        <f t="shared" si="5"/>
        <v>0</v>
      </c>
      <c r="J26" s="2"/>
      <c r="K26" s="2"/>
      <c r="L26" s="26"/>
      <c r="M26" s="27"/>
      <c r="N26" s="2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4" customFormat="1" ht="14.5">
      <c r="A27" s="2">
        <v>11</v>
      </c>
      <c r="B27" s="51"/>
      <c r="C27" s="23" t="e">
        <f t="shared" si="0"/>
        <v>#DIV/0!</v>
      </c>
      <c r="D27" s="23" t="e">
        <f t="shared" si="1"/>
        <v>#DIV/0!</v>
      </c>
      <c r="E27" s="23" t="e">
        <f t="shared" si="2"/>
        <v>#DIV/0!</v>
      </c>
      <c r="F27" s="23" t="e">
        <f t="shared" si="3"/>
        <v>#N/A</v>
      </c>
      <c r="G27" s="23">
        <f t="shared" si="4"/>
        <v>0</v>
      </c>
      <c r="H27" s="23">
        <f t="shared" si="6"/>
        <v>0</v>
      </c>
      <c r="I27" s="23">
        <f t="shared" si="5"/>
        <v>0</v>
      </c>
      <c r="J27" s="2"/>
      <c r="K27" s="2"/>
      <c r="L27" s="26"/>
      <c r="M27" s="27"/>
      <c r="N27" s="2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4" customFormat="1" ht="14.5">
      <c r="A28" s="2">
        <v>12</v>
      </c>
      <c r="B28" s="51"/>
      <c r="C28" s="23" t="e">
        <f t="shared" si="0"/>
        <v>#DIV/0!</v>
      </c>
      <c r="D28" s="23" t="e">
        <f t="shared" si="1"/>
        <v>#DIV/0!</v>
      </c>
      <c r="E28" s="23" t="e">
        <f t="shared" si="2"/>
        <v>#DIV/0!</v>
      </c>
      <c r="F28" s="23" t="e">
        <f t="shared" si="3"/>
        <v>#N/A</v>
      </c>
      <c r="G28" s="23">
        <f t="shared" si="4"/>
        <v>0</v>
      </c>
      <c r="H28" s="23">
        <f t="shared" si="6"/>
        <v>0</v>
      </c>
      <c r="I28" s="23">
        <f t="shared" si="5"/>
        <v>0</v>
      </c>
      <c r="J28" s="2"/>
      <c r="K28" s="2"/>
      <c r="L28" s="26"/>
      <c r="M28" s="26"/>
      <c r="N28" s="2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4" customFormat="1" ht="14.5">
      <c r="A29" s="2">
        <v>13</v>
      </c>
      <c r="B29" s="51"/>
      <c r="C29" s="23" t="e">
        <f t="shared" si="0"/>
        <v>#DIV/0!</v>
      </c>
      <c r="D29" s="23" t="e">
        <f t="shared" si="1"/>
        <v>#DIV/0!</v>
      </c>
      <c r="E29" s="23" t="e">
        <f t="shared" si="2"/>
        <v>#DIV/0!</v>
      </c>
      <c r="F29" s="23" t="e">
        <f t="shared" si="3"/>
        <v>#N/A</v>
      </c>
      <c r="G29" s="23">
        <f t="shared" si="4"/>
        <v>0</v>
      </c>
      <c r="H29" s="23">
        <f t="shared" si="6"/>
        <v>0</v>
      </c>
      <c r="I29" s="23">
        <f t="shared" si="5"/>
        <v>0</v>
      </c>
      <c r="J29" s="2"/>
      <c r="K29" s="2"/>
      <c r="L29" s="26"/>
      <c r="M29" s="26"/>
      <c r="N29" s="2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4" customFormat="1" ht="14.5">
      <c r="A30" s="2">
        <v>14</v>
      </c>
      <c r="B30" s="51"/>
      <c r="C30" s="23" t="e">
        <f t="shared" si="0"/>
        <v>#DIV/0!</v>
      </c>
      <c r="D30" s="23" t="e">
        <f t="shared" si="1"/>
        <v>#DIV/0!</v>
      </c>
      <c r="E30" s="23" t="e">
        <f t="shared" si="2"/>
        <v>#DIV/0!</v>
      </c>
      <c r="F30" s="23" t="e">
        <f t="shared" si="3"/>
        <v>#N/A</v>
      </c>
      <c r="G30" s="23">
        <f t="shared" si="4"/>
        <v>0</v>
      </c>
      <c r="H30" s="23">
        <f t="shared" si="6"/>
        <v>0</v>
      </c>
      <c r="I30" s="23">
        <f t="shared" si="5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4" customFormat="1" ht="14.5">
      <c r="A31" s="2">
        <v>15</v>
      </c>
      <c r="B31" s="51"/>
      <c r="C31" s="23" t="e">
        <f t="shared" si="0"/>
        <v>#DIV/0!</v>
      </c>
      <c r="D31" s="23" t="e">
        <f t="shared" si="1"/>
        <v>#DIV/0!</v>
      </c>
      <c r="E31" s="23" t="e">
        <f t="shared" si="2"/>
        <v>#DIV/0!</v>
      </c>
      <c r="F31" s="23" t="e">
        <f t="shared" si="3"/>
        <v>#N/A</v>
      </c>
      <c r="G31" s="23">
        <f t="shared" si="4"/>
        <v>0</v>
      </c>
      <c r="H31" s="23">
        <f t="shared" si="6"/>
        <v>0</v>
      </c>
      <c r="I31" s="23">
        <f t="shared" si="5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4" customFormat="1" ht="14.5">
      <c r="A32" s="2">
        <v>16</v>
      </c>
      <c r="B32" s="51"/>
      <c r="C32" s="23" t="e">
        <f t="shared" si="0"/>
        <v>#DIV/0!</v>
      </c>
      <c r="D32" s="23" t="e">
        <f t="shared" si="1"/>
        <v>#DIV/0!</v>
      </c>
      <c r="E32" s="23" t="e">
        <f t="shared" si="2"/>
        <v>#DIV/0!</v>
      </c>
      <c r="F32" s="23" t="e">
        <f t="shared" si="3"/>
        <v>#N/A</v>
      </c>
      <c r="G32" s="23">
        <f t="shared" si="4"/>
        <v>0</v>
      </c>
      <c r="H32" s="23">
        <f t="shared" si="6"/>
        <v>0</v>
      </c>
      <c r="I32" s="23">
        <f t="shared" si="5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4" customFormat="1" ht="14.5">
      <c r="A33" s="2">
        <v>17</v>
      </c>
      <c r="B33" s="51"/>
      <c r="C33" s="23" t="e">
        <f t="shared" si="0"/>
        <v>#DIV/0!</v>
      </c>
      <c r="D33" s="23" t="e">
        <f t="shared" si="1"/>
        <v>#DIV/0!</v>
      </c>
      <c r="E33" s="23" t="e">
        <f t="shared" si="2"/>
        <v>#DIV/0!</v>
      </c>
      <c r="F33" s="23" t="e">
        <f t="shared" si="3"/>
        <v>#N/A</v>
      </c>
      <c r="G33" s="23">
        <f t="shared" si="4"/>
        <v>0</v>
      </c>
      <c r="H33" s="23">
        <f t="shared" si="6"/>
        <v>0</v>
      </c>
      <c r="I33" s="23">
        <f t="shared" si="5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4" customFormat="1" ht="14.5">
      <c r="A34" s="2">
        <v>18</v>
      </c>
      <c r="B34" s="51"/>
      <c r="C34" s="23" t="e">
        <f t="shared" si="0"/>
        <v>#DIV/0!</v>
      </c>
      <c r="D34" s="23" t="e">
        <f t="shared" si="1"/>
        <v>#DIV/0!</v>
      </c>
      <c r="E34" s="23" t="e">
        <f t="shared" si="2"/>
        <v>#DIV/0!</v>
      </c>
      <c r="F34" s="23" t="e">
        <f t="shared" si="3"/>
        <v>#N/A</v>
      </c>
      <c r="G34" s="23">
        <f t="shared" si="4"/>
        <v>0</v>
      </c>
      <c r="H34" s="23">
        <f t="shared" si="6"/>
        <v>0</v>
      </c>
      <c r="I34" s="23">
        <f t="shared" si="5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4" customFormat="1" ht="14.5">
      <c r="A35" s="2">
        <v>19</v>
      </c>
      <c r="B35" s="51"/>
      <c r="C35" s="23" t="e">
        <f t="shared" si="0"/>
        <v>#DIV/0!</v>
      </c>
      <c r="D35" s="23" t="e">
        <f t="shared" si="1"/>
        <v>#DIV/0!</v>
      </c>
      <c r="E35" s="23" t="e">
        <f t="shared" si="2"/>
        <v>#DIV/0!</v>
      </c>
      <c r="F35" s="23" t="e">
        <f t="shared" si="3"/>
        <v>#N/A</v>
      </c>
      <c r="G35" s="23">
        <f t="shared" si="4"/>
        <v>0</v>
      </c>
      <c r="H35" s="23">
        <f t="shared" si="6"/>
        <v>0</v>
      </c>
      <c r="I35" s="23">
        <f t="shared" si="5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4" customFormat="1" ht="14.5">
      <c r="A36" s="2">
        <v>20</v>
      </c>
      <c r="B36" s="51"/>
      <c r="C36" s="23" t="e">
        <f t="shared" si="0"/>
        <v>#DIV/0!</v>
      </c>
      <c r="D36" s="23" t="e">
        <f t="shared" si="1"/>
        <v>#DIV/0!</v>
      </c>
      <c r="E36" s="23" t="e">
        <f t="shared" si="2"/>
        <v>#DIV/0!</v>
      </c>
      <c r="F36" s="23" t="e">
        <f t="shared" si="3"/>
        <v>#N/A</v>
      </c>
      <c r="G36" s="23">
        <f t="shared" si="4"/>
        <v>0</v>
      </c>
      <c r="H36" s="23">
        <f t="shared" si="6"/>
        <v>0</v>
      </c>
      <c r="I36" s="23">
        <f t="shared" si="5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4" customFormat="1" ht="14.5">
      <c r="A37" s="2">
        <v>21</v>
      </c>
      <c r="B37" s="51"/>
      <c r="C37" s="23" t="e">
        <f t="shared" si="0"/>
        <v>#DIV/0!</v>
      </c>
      <c r="D37" s="23" t="e">
        <f t="shared" si="1"/>
        <v>#DIV/0!</v>
      </c>
      <c r="E37" s="23" t="e">
        <f t="shared" si="2"/>
        <v>#DIV/0!</v>
      </c>
      <c r="F37" s="23" t="e">
        <f t="shared" si="3"/>
        <v>#N/A</v>
      </c>
      <c r="G37" s="23">
        <f t="shared" si="4"/>
        <v>0</v>
      </c>
      <c r="H37" s="23">
        <f t="shared" si="6"/>
        <v>0</v>
      </c>
      <c r="I37" s="23">
        <f t="shared" si="5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4" customFormat="1" ht="14.5">
      <c r="A38" s="2">
        <v>22</v>
      </c>
      <c r="B38" s="51"/>
      <c r="C38" s="23" t="e">
        <f t="shared" si="0"/>
        <v>#DIV/0!</v>
      </c>
      <c r="D38" s="23" t="e">
        <f t="shared" si="1"/>
        <v>#DIV/0!</v>
      </c>
      <c r="E38" s="23" t="e">
        <f t="shared" si="2"/>
        <v>#DIV/0!</v>
      </c>
      <c r="F38" s="23" t="e">
        <f t="shared" si="3"/>
        <v>#N/A</v>
      </c>
      <c r="G38" s="23">
        <f t="shared" si="4"/>
        <v>0</v>
      </c>
      <c r="H38" s="23">
        <f t="shared" si="6"/>
        <v>0</v>
      </c>
      <c r="I38" s="23">
        <f t="shared" si="5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4" customFormat="1" ht="14.5">
      <c r="A39" s="2">
        <v>23</v>
      </c>
      <c r="B39" s="51"/>
      <c r="C39" s="23" t="e">
        <f t="shared" si="0"/>
        <v>#DIV/0!</v>
      </c>
      <c r="D39" s="23" t="e">
        <f t="shared" si="1"/>
        <v>#DIV/0!</v>
      </c>
      <c r="E39" s="23" t="e">
        <f t="shared" si="2"/>
        <v>#DIV/0!</v>
      </c>
      <c r="F39" s="23" t="e">
        <f t="shared" si="3"/>
        <v>#N/A</v>
      </c>
      <c r="G39" s="23">
        <f t="shared" si="4"/>
        <v>0</v>
      </c>
      <c r="H39" s="23">
        <f t="shared" si="6"/>
        <v>0</v>
      </c>
      <c r="I39" s="23">
        <f t="shared" si="5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4" customFormat="1" ht="14.5">
      <c r="A40" s="2">
        <v>24</v>
      </c>
      <c r="B40" s="51"/>
      <c r="C40" s="23" t="e">
        <f t="shared" si="0"/>
        <v>#DIV/0!</v>
      </c>
      <c r="D40" s="23" t="e">
        <f t="shared" si="1"/>
        <v>#DIV/0!</v>
      </c>
      <c r="E40" s="23" t="e">
        <f t="shared" si="2"/>
        <v>#DIV/0!</v>
      </c>
      <c r="F40" s="23" t="e">
        <f t="shared" si="3"/>
        <v>#N/A</v>
      </c>
      <c r="G40" s="23">
        <f t="shared" si="4"/>
        <v>0</v>
      </c>
      <c r="H40" s="23">
        <f t="shared" si="6"/>
        <v>0</v>
      </c>
      <c r="I40" s="23">
        <f t="shared" si="5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4" customFormat="1" ht="14.5">
      <c r="A41" s="2">
        <v>25</v>
      </c>
      <c r="B41" s="51"/>
      <c r="C41" s="23" t="e">
        <f t="shared" si="0"/>
        <v>#DIV/0!</v>
      </c>
      <c r="D41" s="23" t="e">
        <f t="shared" si="1"/>
        <v>#DIV/0!</v>
      </c>
      <c r="E41" s="23" t="e">
        <f t="shared" si="2"/>
        <v>#DIV/0!</v>
      </c>
      <c r="F41" s="23" t="e">
        <f t="shared" si="3"/>
        <v>#N/A</v>
      </c>
      <c r="G41" s="23">
        <f t="shared" si="4"/>
        <v>0</v>
      </c>
      <c r="H41" s="23">
        <f t="shared" si="6"/>
        <v>0</v>
      </c>
      <c r="I41" s="23">
        <f t="shared" si="5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4" customFormat="1" ht="14.5">
      <c r="A42" s="2">
        <v>26</v>
      </c>
      <c r="B42" s="51"/>
      <c r="C42" s="23" t="e">
        <f t="shared" si="0"/>
        <v>#DIV/0!</v>
      </c>
      <c r="D42" s="23" t="e">
        <f t="shared" si="1"/>
        <v>#DIV/0!</v>
      </c>
      <c r="E42" s="23" t="e">
        <f t="shared" si="2"/>
        <v>#DIV/0!</v>
      </c>
      <c r="F42" s="23" t="e">
        <f t="shared" si="3"/>
        <v>#N/A</v>
      </c>
      <c r="G42" s="23">
        <f t="shared" si="4"/>
        <v>0</v>
      </c>
      <c r="H42" s="23">
        <f t="shared" si="6"/>
        <v>0</v>
      </c>
      <c r="I42" s="23">
        <f t="shared" si="5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4" customFormat="1" ht="14.5">
      <c r="A43" s="2">
        <v>27</v>
      </c>
      <c r="B43" s="51"/>
      <c r="C43" s="23" t="e">
        <f t="shared" si="0"/>
        <v>#DIV/0!</v>
      </c>
      <c r="D43" s="23" t="e">
        <f t="shared" si="1"/>
        <v>#DIV/0!</v>
      </c>
      <c r="E43" s="23" t="e">
        <f t="shared" si="2"/>
        <v>#DIV/0!</v>
      </c>
      <c r="F43" s="23" t="e">
        <f t="shared" si="3"/>
        <v>#N/A</v>
      </c>
      <c r="G43" s="23">
        <f t="shared" si="4"/>
        <v>0</v>
      </c>
      <c r="H43" s="23">
        <f t="shared" si="6"/>
        <v>0</v>
      </c>
      <c r="I43" s="23">
        <f t="shared" si="5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4" customFormat="1" ht="14.5">
      <c r="A44" s="2">
        <v>28</v>
      </c>
      <c r="B44" s="51"/>
      <c r="C44" s="23" t="e">
        <f t="shared" si="0"/>
        <v>#DIV/0!</v>
      </c>
      <c r="D44" s="23" t="e">
        <f t="shared" si="1"/>
        <v>#DIV/0!</v>
      </c>
      <c r="E44" s="23" t="e">
        <f t="shared" si="2"/>
        <v>#DIV/0!</v>
      </c>
      <c r="F44" s="23" t="e">
        <f t="shared" si="3"/>
        <v>#N/A</v>
      </c>
      <c r="G44" s="23">
        <f t="shared" si="4"/>
        <v>0</v>
      </c>
      <c r="H44" s="23">
        <f t="shared" si="6"/>
        <v>0</v>
      </c>
      <c r="I44" s="23">
        <f t="shared" si="5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4" customFormat="1" ht="14.5">
      <c r="A45" s="2">
        <v>29</v>
      </c>
      <c r="B45" s="51"/>
      <c r="C45" s="23" t="e">
        <f t="shared" si="0"/>
        <v>#DIV/0!</v>
      </c>
      <c r="D45" s="23" t="e">
        <f t="shared" si="1"/>
        <v>#DIV/0!</v>
      </c>
      <c r="E45" s="23" t="e">
        <f t="shared" si="2"/>
        <v>#DIV/0!</v>
      </c>
      <c r="F45" s="23" t="e">
        <f t="shared" si="3"/>
        <v>#N/A</v>
      </c>
      <c r="G45" s="23">
        <f t="shared" si="4"/>
        <v>0</v>
      </c>
      <c r="H45" s="23">
        <f t="shared" si="6"/>
        <v>0</v>
      </c>
      <c r="I45" s="23">
        <f t="shared" si="5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4" customFormat="1" ht="14.5">
      <c r="A46" s="2">
        <v>30</v>
      </c>
      <c r="B46" s="51"/>
      <c r="C46" s="23" t="e">
        <f t="shared" si="0"/>
        <v>#DIV/0!</v>
      </c>
      <c r="D46" s="23" t="e">
        <f t="shared" si="1"/>
        <v>#DIV/0!</v>
      </c>
      <c r="E46" s="23" t="e">
        <f t="shared" si="2"/>
        <v>#DIV/0!</v>
      </c>
      <c r="F46" s="23" t="e">
        <f t="shared" si="3"/>
        <v>#N/A</v>
      </c>
      <c r="G46" s="23">
        <f t="shared" si="4"/>
        <v>0</v>
      </c>
      <c r="H46" s="23">
        <f t="shared" si="6"/>
        <v>0</v>
      </c>
      <c r="I46" s="23">
        <f t="shared" si="5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4" customFormat="1" ht="14.5">
      <c r="A47" s="2">
        <v>31</v>
      </c>
      <c r="B47" s="51"/>
      <c r="C47" s="23" t="e">
        <f t="shared" si="0"/>
        <v>#DIV/0!</v>
      </c>
      <c r="D47" s="23" t="e">
        <f t="shared" si="1"/>
        <v>#DIV/0!</v>
      </c>
      <c r="E47" s="23" t="e">
        <f t="shared" si="2"/>
        <v>#DIV/0!</v>
      </c>
      <c r="F47" s="23" t="e">
        <f t="shared" si="3"/>
        <v>#N/A</v>
      </c>
      <c r="G47" s="23">
        <f t="shared" si="4"/>
        <v>0</v>
      </c>
      <c r="H47" s="23">
        <f t="shared" si="6"/>
        <v>0</v>
      </c>
      <c r="I47" s="23">
        <f t="shared" si="5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4" customFormat="1" ht="14.5">
      <c r="A48" s="2">
        <v>32</v>
      </c>
      <c r="B48" s="51"/>
      <c r="C48" s="23" t="e">
        <f t="shared" si="0"/>
        <v>#DIV/0!</v>
      </c>
      <c r="D48" s="23" t="e">
        <f t="shared" si="1"/>
        <v>#DIV/0!</v>
      </c>
      <c r="E48" s="23" t="e">
        <f t="shared" si="2"/>
        <v>#DIV/0!</v>
      </c>
      <c r="F48" s="23" t="e">
        <f t="shared" si="3"/>
        <v>#N/A</v>
      </c>
      <c r="G48" s="23">
        <f t="shared" si="4"/>
        <v>0</v>
      </c>
      <c r="H48" s="23">
        <f t="shared" si="6"/>
        <v>0</v>
      </c>
      <c r="I48" s="23">
        <f t="shared" si="5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4" customFormat="1" ht="14.5">
      <c r="A49" s="2">
        <v>33</v>
      </c>
      <c r="B49" s="51"/>
      <c r="C49" s="23" t="e">
        <f t="shared" si="0"/>
        <v>#DIV/0!</v>
      </c>
      <c r="D49" s="23" t="e">
        <f t="shared" si="1"/>
        <v>#DIV/0!</v>
      </c>
      <c r="E49" s="23" t="e">
        <f t="shared" si="2"/>
        <v>#DIV/0!</v>
      </c>
      <c r="F49" s="23" t="e">
        <f t="shared" si="3"/>
        <v>#N/A</v>
      </c>
      <c r="G49" s="23">
        <f t="shared" si="4"/>
        <v>0</v>
      </c>
      <c r="H49" s="23">
        <f t="shared" si="6"/>
        <v>0</v>
      </c>
      <c r="I49" s="23">
        <f t="shared" si="5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4" customFormat="1" ht="14.5">
      <c r="A50" s="2">
        <v>34</v>
      </c>
      <c r="B50" s="51"/>
      <c r="C50" s="23" t="e">
        <f t="shared" si="0"/>
        <v>#DIV/0!</v>
      </c>
      <c r="D50" s="23" t="e">
        <f t="shared" si="1"/>
        <v>#DIV/0!</v>
      </c>
      <c r="E50" s="23" t="e">
        <f t="shared" si="2"/>
        <v>#DIV/0!</v>
      </c>
      <c r="F50" s="23" t="e">
        <f t="shared" si="3"/>
        <v>#N/A</v>
      </c>
      <c r="G50" s="23">
        <f t="shared" si="4"/>
        <v>0</v>
      </c>
      <c r="H50" s="23">
        <f t="shared" si="6"/>
        <v>0</v>
      </c>
      <c r="I50" s="23">
        <f t="shared" si="5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4" customFormat="1" ht="14.5">
      <c r="A51" s="2">
        <v>35</v>
      </c>
      <c r="B51" s="51"/>
      <c r="C51" s="23" t="e">
        <f t="shared" si="0"/>
        <v>#DIV/0!</v>
      </c>
      <c r="D51" s="23" t="e">
        <f t="shared" si="1"/>
        <v>#DIV/0!</v>
      </c>
      <c r="E51" s="23" t="e">
        <f t="shared" si="2"/>
        <v>#DIV/0!</v>
      </c>
      <c r="F51" s="23" t="e">
        <f t="shared" si="3"/>
        <v>#N/A</v>
      </c>
      <c r="G51" s="23">
        <f t="shared" si="4"/>
        <v>0</v>
      </c>
      <c r="H51" s="23">
        <f t="shared" si="6"/>
        <v>0</v>
      </c>
      <c r="I51" s="23">
        <f t="shared" si="5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4" customFormat="1" ht="14.5">
      <c r="A52" s="2">
        <v>36</v>
      </c>
      <c r="B52" s="51"/>
      <c r="C52" s="23" t="e">
        <f t="shared" si="0"/>
        <v>#DIV/0!</v>
      </c>
      <c r="D52" s="23" t="e">
        <f t="shared" si="1"/>
        <v>#DIV/0!</v>
      </c>
      <c r="E52" s="23" t="e">
        <f t="shared" si="2"/>
        <v>#DIV/0!</v>
      </c>
      <c r="F52" s="23" t="e">
        <f t="shared" si="3"/>
        <v>#N/A</v>
      </c>
      <c r="G52" s="23">
        <f t="shared" si="4"/>
        <v>0</v>
      </c>
      <c r="H52" s="23">
        <f t="shared" si="6"/>
        <v>0</v>
      </c>
      <c r="I52" s="23">
        <f t="shared" si="5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s="4" customFormat="1" ht="14.5">
      <c r="A53" s="2">
        <v>37</v>
      </c>
      <c r="B53" s="51"/>
      <c r="C53" s="23" t="e">
        <f t="shared" si="0"/>
        <v>#DIV/0!</v>
      </c>
      <c r="D53" s="23" t="e">
        <f t="shared" si="1"/>
        <v>#DIV/0!</v>
      </c>
      <c r="E53" s="23" t="e">
        <f t="shared" si="2"/>
        <v>#DIV/0!</v>
      </c>
      <c r="F53" s="23" t="e">
        <f t="shared" si="3"/>
        <v>#N/A</v>
      </c>
      <c r="G53" s="23">
        <f t="shared" si="4"/>
        <v>0</v>
      </c>
      <c r="H53" s="23">
        <f t="shared" si="6"/>
        <v>0</v>
      </c>
      <c r="I53" s="23">
        <f t="shared" si="5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s="4" customFormat="1" ht="14.5">
      <c r="A54" s="2">
        <v>38</v>
      </c>
      <c r="B54" s="51"/>
      <c r="C54" s="23" t="e">
        <f t="shared" si="0"/>
        <v>#DIV/0!</v>
      </c>
      <c r="D54" s="23" t="e">
        <f t="shared" si="1"/>
        <v>#DIV/0!</v>
      </c>
      <c r="E54" s="23" t="e">
        <f t="shared" si="2"/>
        <v>#DIV/0!</v>
      </c>
      <c r="F54" s="23" t="e">
        <f t="shared" si="3"/>
        <v>#N/A</v>
      </c>
      <c r="G54" s="23">
        <f t="shared" si="4"/>
        <v>0</v>
      </c>
      <c r="H54" s="23">
        <f t="shared" si="6"/>
        <v>0</v>
      </c>
      <c r="I54" s="23">
        <f t="shared" si="5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s="4" customFormat="1" ht="14.5">
      <c r="A55" s="2">
        <v>39</v>
      </c>
      <c r="B55" s="51"/>
      <c r="C55" s="23" t="e">
        <f t="shared" si="0"/>
        <v>#DIV/0!</v>
      </c>
      <c r="D55" s="23" t="e">
        <f t="shared" si="1"/>
        <v>#DIV/0!</v>
      </c>
      <c r="E55" s="23" t="e">
        <f t="shared" si="2"/>
        <v>#DIV/0!</v>
      </c>
      <c r="F55" s="23" t="e">
        <f t="shared" si="3"/>
        <v>#N/A</v>
      </c>
      <c r="G55" s="23">
        <f t="shared" si="4"/>
        <v>0</v>
      </c>
      <c r="H55" s="23">
        <f t="shared" si="6"/>
        <v>0</v>
      </c>
      <c r="I55" s="23">
        <f t="shared" si="5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4" customFormat="1" ht="14.5">
      <c r="A56" s="2">
        <v>40</v>
      </c>
      <c r="B56" s="51"/>
      <c r="C56" s="23" t="e">
        <f t="shared" si="0"/>
        <v>#DIV/0!</v>
      </c>
      <c r="D56" s="23" t="e">
        <f t="shared" si="1"/>
        <v>#DIV/0!</v>
      </c>
      <c r="E56" s="23" t="e">
        <f t="shared" si="2"/>
        <v>#DIV/0!</v>
      </c>
      <c r="F56" s="23" t="e">
        <f t="shared" si="3"/>
        <v>#N/A</v>
      </c>
      <c r="G56" s="23">
        <f t="shared" si="4"/>
        <v>0</v>
      </c>
      <c r="H56" s="23">
        <f t="shared" si="6"/>
        <v>0</v>
      </c>
      <c r="I56" s="23">
        <f t="shared" si="5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4" customFormat="1" ht="14.5">
      <c r="A57" s="2">
        <v>41</v>
      </c>
      <c r="B57" s="51"/>
      <c r="C57" s="23" t="e">
        <f t="shared" si="0"/>
        <v>#DIV/0!</v>
      </c>
      <c r="D57" s="23" t="e">
        <f t="shared" si="1"/>
        <v>#DIV/0!</v>
      </c>
      <c r="E57" s="23" t="e">
        <f t="shared" si="2"/>
        <v>#DIV/0!</v>
      </c>
      <c r="F57" s="23" t="e">
        <f t="shared" si="3"/>
        <v>#N/A</v>
      </c>
      <c r="G57" s="23">
        <f t="shared" si="4"/>
        <v>0</v>
      </c>
      <c r="H57" s="23">
        <f t="shared" si="6"/>
        <v>0</v>
      </c>
      <c r="I57" s="23">
        <f t="shared" si="5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4" customFormat="1" ht="14.5">
      <c r="A58" s="2">
        <v>42</v>
      </c>
      <c r="B58" s="51"/>
      <c r="C58" s="23" t="e">
        <f t="shared" si="0"/>
        <v>#DIV/0!</v>
      </c>
      <c r="D58" s="23" t="e">
        <f t="shared" si="1"/>
        <v>#DIV/0!</v>
      </c>
      <c r="E58" s="23" t="e">
        <f t="shared" si="2"/>
        <v>#DIV/0!</v>
      </c>
      <c r="F58" s="23" t="e">
        <f t="shared" si="3"/>
        <v>#N/A</v>
      </c>
      <c r="G58" s="23">
        <f t="shared" si="4"/>
        <v>0</v>
      </c>
      <c r="H58" s="23">
        <f t="shared" si="6"/>
        <v>0</v>
      </c>
      <c r="I58" s="23">
        <f t="shared" si="5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4" customFormat="1" ht="14.5">
      <c r="A59" s="2">
        <v>43</v>
      </c>
      <c r="B59" s="51"/>
      <c r="C59" s="23" t="e">
        <f t="shared" si="0"/>
        <v>#DIV/0!</v>
      </c>
      <c r="D59" s="23" t="e">
        <f t="shared" si="1"/>
        <v>#DIV/0!</v>
      </c>
      <c r="E59" s="23" t="e">
        <f t="shared" si="2"/>
        <v>#DIV/0!</v>
      </c>
      <c r="F59" s="23" t="e">
        <f t="shared" si="3"/>
        <v>#N/A</v>
      </c>
      <c r="G59" s="23">
        <f t="shared" si="4"/>
        <v>0</v>
      </c>
      <c r="H59" s="23">
        <f t="shared" si="6"/>
        <v>0</v>
      </c>
      <c r="I59" s="23">
        <f t="shared" si="5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4" customFormat="1" ht="14.5">
      <c r="A60" s="2">
        <v>44</v>
      </c>
      <c r="B60" s="51"/>
      <c r="C60" s="23" t="e">
        <f t="shared" si="0"/>
        <v>#DIV/0!</v>
      </c>
      <c r="D60" s="23" t="e">
        <f t="shared" si="1"/>
        <v>#DIV/0!</v>
      </c>
      <c r="E60" s="23" t="e">
        <f t="shared" si="2"/>
        <v>#DIV/0!</v>
      </c>
      <c r="F60" s="23" t="e">
        <f t="shared" si="3"/>
        <v>#N/A</v>
      </c>
      <c r="G60" s="23">
        <f t="shared" si="4"/>
        <v>0</v>
      </c>
      <c r="H60" s="23">
        <f t="shared" si="6"/>
        <v>0</v>
      </c>
      <c r="I60" s="23">
        <f t="shared" si="5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4" customFormat="1" ht="14.5">
      <c r="A61" s="2">
        <v>45</v>
      </c>
      <c r="B61" s="51"/>
      <c r="C61" s="23" t="e">
        <f t="shared" si="0"/>
        <v>#DIV/0!</v>
      </c>
      <c r="D61" s="23" t="e">
        <f t="shared" si="1"/>
        <v>#DIV/0!</v>
      </c>
      <c r="E61" s="23" t="e">
        <f t="shared" si="2"/>
        <v>#DIV/0!</v>
      </c>
      <c r="F61" s="23" t="e">
        <f t="shared" si="3"/>
        <v>#N/A</v>
      </c>
      <c r="G61" s="23">
        <f t="shared" si="4"/>
        <v>0</v>
      </c>
      <c r="H61" s="23">
        <f t="shared" si="6"/>
        <v>0</v>
      </c>
      <c r="I61" s="23">
        <f t="shared" si="5"/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4" customFormat="1" ht="14.5">
      <c r="A62" s="2">
        <v>46</v>
      </c>
      <c r="B62" s="51"/>
      <c r="C62" s="23" t="e">
        <f t="shared" si="0"/>
        <v>#DIV/0!</v>
      </c>
      <c r="D62" s="23" t="e">
        <f t="shared" si="1"/>
        <v>#DIV/0!</v>
      </c>
      <c r="E62" s="23" t="e">
        <f t="shared" si="2"/>
        <v>#DIV/0!</v>
      </c>
      <c r="F62" s="23" t="e">
        <f t="shared" si="3"/>
        <v>#N/A</v>
      </c>
      <c r="G62" s="23">
        <f t="shared" si="4"/>
        <v>0</v>
      </c>
      <c r="H62" s="23">
        <f t="shared" si="6"/>
        <v>0</v>
      </c>
      <c r="I62" s="23">
        <f t="shared" si="5"/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4" customFormat="1" ht="14.5">
      <c r="A63" s="2">
        <v>47</v>
      </c>
      <c r="B63" s="51"/>
      <c r="C63" s="23" t="e">
        <f t="shared" si="0"/>
        <v>#DIV/0!</v>
      </c>
      <c r="D63" s="23" t="e">
        <f t="shared" si="1"/>
        <v>#DIV/0!</v>
      </c>
      <c r="E63" s="23" t="e">
        <f t="shared" si="2"/>
        <v>#DIV/0!</v>
      </c>
      <c r="F63" s="23" t="e">
        <f t="shared" si="3"/>
        <v>#N/A</v>
      </c>
      <c r="G63" s="23">
        <f t="shared" si="4"/>
        <v>0</v>
      </c>
      <c r="H63" s="23">
        <f t="shared" si="6"/>
        <v>0</v>
      </c>
      <c r="I63" s="23">
        <f t="shared" si="5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4" customFormat="1" ht="14.5">
      <c r="A64" s="2">
        <v>48</v>
      </c>
      <c r="B64" s="51"/>
      <c r="C64" s="23" t="e">
        <f t="shared" si="0"/>
        <v>#DIV/0!</v>
      </c>
      <c r="D64" s="23" t="e">
        <f t="shared" si="1"/>
        <v>#DIV/0!</v>
      </c>
      <c r="E64" s="23" t="e">
        <f t="shared" si="2"/>
        <v>#DIV/0!</v>
      </c>
      <c r="F64" s="23" t="e">
        <f t="shared" si="3"/>
        <v>#N/A</v>
      </c>
      <c r="G64" s="23">
        <f t="shared" si="4"/>
        <v>0</v>
      </c>
      <c r="H64" s="23">
        <f t="shared" si="6"/>
        <v>0</v>
      </c>
      <c r="I64" s="23">
        <f t="shared" si="5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s="4" customFormat="1" ht="14.5">
      <c r="A65" s="2">
        <v>49</v>
      </c>
      <c r="B65" s="51"/>
      <c r="C65" s="23" t="e">
        <f t="shared" si="0"/>
        <v>#DIV/0!</v>
      </c>
      <c r="D65" s="23" t="e">
        <f t="shared" si="1"/>
        <v>#DIV/0!</v>
      </c>
      <c r="E65" s="23" t="e">
        <f t="shared" si="2"/>
        <v>#DIV/0!</v>
      </c>
      <c r="F65" s="23" t="e">
        <f t="shared" si="3"/>
        <v>#N/A</v>
      </c>
      <c r="G65" s="23">
        <f t="shared" si="4"/>
        <v>0</v>
      </c>
      <c r="H65" s="23">
        <f t="shared" si="6"/>
        <v>0</v>
      </c>
      <c r="I65" s="23">
        <f t="shared" si="5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s="4" customFormat="1" ht="14.5">
      <c r="A66" s="2">
        <v>50</v>
      </c>
      <c r="B66" s="51"/>
      <c r="C66" s="23" t="e">
        <f t="shared" si="0"/>
        <v>#DIV/0!</v>
      </c>
      <c r="D66" s="23" t="e">
        <f t="shared" si="1"/>
        <v>#DIV/0!</v>
      </c>
      <c r="E66" s="23" t="e">
        <f t="shared" si="2"/>
        <v>#DIV/0!</v>
      </c>
      <c r="F66" s="23" t="e">
        <f t="shared" si="3"/>
        <v>#N/A</v>
      </c>
      <c r="G66" s="23">
        <f t="shared" si="4"/>
        <v>0</v>
      </c>
      <c r="H66" s="23">
        <f t="shared" si="6"/>
        <v>0</v>
      </c>
      <c r="I66" s="23">
        <f t="shared" si="5"/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s="4" customForma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s="4" customForma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s="4" customForma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s="4" customForma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s="4" customForma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s="4" customForma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s="4" customForma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s="4" customForma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s="4" customForma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s="4" customFormat="1" ht="13.5" thickBot="1">
      <c r="A76" s="2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s="4" customFormat="1" ht="13">
      <c r="A77" s="29"/>
      <c r="B77" s="56" t="s">
        <v>32</v>
      </c>
      <c r="C77" s="56"/>
      <c r="D77" s="56"/>
      <c r="E77" s="56"/>
      <c r="F77" s="56"/>
      <c r="G77" s="56"/>
      <c r="H77" s="5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s="4" customFormat="1" ht="13">
      <c r="A78" s="30" t="s">
        <v>33</v>
      </c>
      <c r="B78" s="31" t="s">
        <v>34</v>
      </c>
      <c r="C78" s="31" t="s">
        <v>13</v>
      </c>
      <c r="D78" s="31" t="s">
        <v>14</v>
      </c>
      <c r="E78" s="31" t="s">
        <v>35</v>
      </c>
      <c r="F78" s="31" t="s">
        <v>36</v>
      </c>
      <c r="G78" s="31" t="s">
        <v>37</v>
      </c>
      <c r="H78" s="32" t="s">
        <v>38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s="4" customFormat="1">
      <c r="A79" s="33">
        <v>2</v>
      </c>
      <c r="B79" s="34">
        <v>1.88</v>
      </c>
      <c r="C79" s="34">
        <v>0</v>
      </c>
      <c r="D79" s="34">
        <v>3.2669999999999999</v>
      </c>
      <c r="E79" s="34">
        <v>1.1279999999999999</v>
      </c>
      <c r="F79" s="34">
        <v>2.6589999999999998</v>
      </c>
      <c r="G79" s="34">
        <v>0</v>
      </c>
      <c r="H79" s="35">
        <v>3.2669999999999999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s="4" customFormat="1">
      <c r="A80" s="33">
        <v>3</v>
      </c>
      <c r="B80" s="34">
        <v>1.0229999999999999</v>
      </c>
      <c r="C80" s="34">
        <v>0</v>
      </c>
      <c r="D80" s="34">
        <v>2.5739999999999998</v>
      </c>
      <c r="E80" s="34">
        <v>1.6930000000000001</v>
      </c>
      <c r="F80" s="34">
        <v>1.954</v>
      </c>
      <c r="G80" s="34">
        <v>0</v>
      </c>
      <c r="H80" s="35">
        <v>2.5680000000000001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s="4" customFormat="1">
      <c r="A81" s="33">
        <v>4</v>
      </c>
      <c r="B81" s="34">
        <v>0.72899999999999998</v>
      </c>
      <c r="C81" s="34">
        <v>0</v>
      </c>
      <c r="D81" s="34">
        <v>2.282</v>
      </c>
      <c r="E81" s="34">
        <v>2.0590000000000002</v>
      </c>
      <c r="F81" s="34">
        <v>1.6279999999999999</v>
      </c>
      <c r="G81" s="34">
        <v>0</v>
      </c>
      <c r="H81" s="35">
        <v>2.266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s="4" customFormat="1">
      <c r="A82" s="33">
        <v>5</v>
      </c>
      <c r="B82" s="34">
        <v>0.57699999999999996</v>
      </c>
      <c r="C82" s="34">
        <v>0</v>
      </c>
      <c r="D82" s="34">
        <v>2.1139999999999999</v>
      </c>
      <c r="E82" s="34">
        <v>2.3260000000000001</v>
      </c>
      <c r="F82" s="34">
        <v>1.427</v>
      </c>
      <c r="G82" s="34">
        <v>0</v>
      </c>
      <c r="H82" s="35">
        <v>2.089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s="4" customFormat="1">
      <c r="A83" s="33">
        <v>6</v>
      </c>
      <c r="B83" s="34">
        <v>0.48299999999999998</v>
      </c>
      <c r="C83" s="34">
        <v>0</v>
      </c>
      <c r="D83" s="34">
        <v>2.004</v>
      </c>
      <c r="E83" s="34">
        <v>2.5339999999999998</v>
      </c>
      <c r="F83" s="34">
        <v>1.2869999999999999</v>
      </c>
      <c r="G83" s="34">
        <v>0.03</v>
      </c>
      <c r="H83" s="35">
        <v>1.97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s="4" customFormat="1">
      <c r="A84" s="33">
        <v>7</v>
      </c>
      <c r="B84" s="34">
        <v>0.41899999999999998</v>
      </c>
      <c r="C84" s="34">
        <v>7.5999999999999998E-2</v>
      </c>
      <c r="D84" s="34">
        <v>1.9239999999999999</v>
      </c>
      <c r="E84" s="34">
        <v>2.7040000000000002</v>
      </c>
      <c r="F84" s="34">
        <v>1.1819999999999999</v>
      </c>
      <c r="G84" s="34">
        <v>0.11799999999999999</v>
      </c>
      <c r="H84" s="35">
        <v>1.8819999999999999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s="4" customFormat="1">
      <c r="A85" s="33">
        <v>8</v>
      </c>
      <c r="B85" s="34">
        <v>0.373</v>
      </c>
      <c r="C85" s="34">
        <v>0.13600000000000001</v>
      </c>
      <c r="D85" s="34">
        <v>1.8640000000000001</v>
      </c>
      <c r="E85" s="34">
        <v>2.847</v>
      </c>
      <c r="F85" s="34">
        <v>1.099</v>
      </c>
      <c r="G85" s="34">
        <v>0.185</v>
      </c>
      <c r="H85" s="35">
        <v>1.8149999999999999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s="4" customFormat="1">
      <c r="A86" s="33">
        <v>9</v>
      </c>
      <c r="B86" s="34">
        <v>0.33700000000000002</v>
      </c>
      <c r="C86" s="34">
        <v>0.184</v>
      </c>
      <c r="D86" s="34">
        <v>1.8160000000000001</v>
      </c>
      <c r="E86" s="34">
        <v>2.97</v>
      </c>
      <c r="F86" s="34">
        <v>1.032</v>
      </c>
      <c r="G86" s="34">
        <v>0.23899999999999999</v>
      </c>
      <c r="H86" s="35">
        <v>1.7609999999999999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s="4" customFormat="1" ht="13" thickBot="1">
      <c r="A87" s="36">
        <v>10</v>
      </c>
      <c r="B87" s="37">
        <v>0.308</v>
      </c>
      <c r="C87" s="37">
        <v>0.223</v>
      </c>
      <c r="D87" s="37">
        <v>1.7769999999999999</v>
      </c>
      <c r="E87" s="37">
        <v>3.0779999999999998</v>
      </c>
      <c r="F87" s="37">
        <v>0.97499999999999998</v>
      </c>
      <c r="G87" s="37">
        <v>0.28399999999999997</v>
      </c>
      <c r="H87" s="38">
        <v>1.716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s="4" customForma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s="4" customFormat="1" ht="15.5">
      <c r="A89" s="39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s="4" customFormat="1" ht="15.5">
      <c r="A90" s="2"/>
      <c r="B90" s="2"/>
      <c r="C90" s="2"/>
      <c r="D90" s="2"/>
      <c r="E90" s="2"/>
      <c r="F90" s="2"/>
      <c r="G90" s="2"/>
      <c r="H90" s="3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s="4" customFormat="1" ht="15.5">
      <c r="A91" s="2"/>
      <c r="B91" s="2"/>
      <c r="C91" s="2"/>
      <c r="D91" s="2"/>
      <c r="E91" s="2"/>
      <c r="F91" s="2"/>
      <c r="G91" s="2"/>
      <c r="H91" s="3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s="4" customFormat="1" ht="15.5">
      <c r="A92" s="2"/>
      <c r="B92" s="2"/>
      <c r="C92" s="2"/>
      <c r="D92" s="2"/>
      <c r="E92" s="2"/>
      <c r="F92" s="2"/>
      <c r="G92" s="2"/>
      <c r="H92" s="3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s="4" customForma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s="4" customForma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s="4" customForma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s="4" customForma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s="4" customForma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s="4" customForma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s="4" customForma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s="4" customForma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s="4" customForma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s="4" customForma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s="4" customForma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s="4" customForma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s="4" customForma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s="4" customFormat="1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s="4" customFormat="1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s="4" customFormat="1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s="4" customFormat="1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s="4" customFormat="1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s="4" customFormat="1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s="4" customFormat="1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0:33" s="4" customFormat="1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0:33" s="4" customFormat="1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0:33" s="4" customFormat="1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0:33" s="4" customFormat="1"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0:33" s="4" customFormat="1"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0:33" s="4" customFormat="1"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0:33" s="4" customFormat="1"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0:33" s="4" customFormat="1"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0:33" s="4" customFormat="1"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0:33" s="4" customFormat="1"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0:33" s="4" customFormat="1"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0:33" s="4" customFormat="1"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0:33" s="4" customFormat="1"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0:33" s="4" customFormat="1"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0:33" s="4" customFormat="1"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0:33" s="4" customFormat="1"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0:33" s="4" customFormat="1"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0:33" s="4" customFormat="1"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0:33" s="4" customFormat="1"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0:33" s="4" customFormat="1"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0:33" s="4" customFormat="1"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0:33" s="4" customFormat="1"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0:33" s="4" customFormat="1"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0:33" s="4" customFormat="1"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0:33" s="4" customFormat="1"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0:33" s="4" customFormat="1"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0:33" s="4" customFormat="1"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0:33" s="4" customFormat="1"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0:33" s="4" customFormat="1"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0:33" s="4" customFormat="1"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0:33" s="4" customFormat="1"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0:33" s="4" customFormat="1"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0:33" s="4" customFormat="1"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0:33" s="4" customFormat="1"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0:33" s="4" customFormat="1"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0:33" s="4" customFormat="1"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0:33" s="4" customFormat="1"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0:33" s="4" customFormat="1"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0:33" s="4" customFormat="1"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0:33" s="4" customFormat="1"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0:33" s="4" customFormat="1"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0:33" s="4" customFormat="1"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0:33" s="4" customFormat="1"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0:33" s="4" customFormat="1"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0:33" s="4" customFormat="1"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0:33" s="4" customFormat="1"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0:33" s="4" customFormat="1"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0:33" s="4" customFormat="1"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0:33" s="4" customFormat="1"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0:33" s="4" customFormat="1"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0:33" s="4" customFormat="1"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0:33" s="4" customFormat="1"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0:33" s="4" customFormat="1"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0:33" s="4" customFormat="1"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0:33" s="4" customFormat="1"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0:33" s="4" customFormat="1"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0:33" s="4" customFormat="1"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0:33" s="4" customFormat="1"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0:33" s="4" customFormat="1"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0:33" s="4" customFormat="1"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0:33" s="4" customFormat="1"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0:33" s="4" customFormat="1"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0:33" s="4" customFormat="1"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0:33" s="4" customFormat="1"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0:33" s="4" customFormat="1"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0:33" s="4" customFormat="1"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0:33" s="4" customFormat="1"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0:33" s="4" customFormat="1"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0:33" s="4" customFormat="1"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0:33" s="4" customFormat="1"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0:33" s="4" customFormat="1"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0:33" s="4" customFormat="1"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0:33" s="4" customFormat="1"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0:33" s="4" customFormat="1"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0:33" s="4" customFormat="1"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0:33" s="4" customFormat="1"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0:33" s="4" customFormat="1"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0:33" s="4" customFormat="1"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0:33" s="4" customFormat="1"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0:33" s="4" customFormat="1"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0:33" s="4" customFormat="1"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0:33" s="4" customFormat="1"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0:33" s="4" customFormat="1"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0:33" s="4" customFormat="1"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0:33" s="4" customFormat="1"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0:33" s="4" customFormat="1"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0:33" s="4" customFormat="1"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0:33" s="4" customFormat="1"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0:33" s="4" customFormat="1"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0:33" s="4" customFormat="1"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0:33" s="4" customFormat="1"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0:33" s="4" customFormat="1"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0:33" s="4" customFormat="1"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0:33" s="4" customFormat="1"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0:33" s="4" customFormat="1"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0:33" s="4" customFormat="1"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0:33" s="4" customFormat="1"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0:33" s="4" customFormat="1"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0:33" s="4" customFormat="1"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0:33" s="4" customFormat="1"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0:33" s="4" customFormat="1"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0:33" s="4" customFormat="1"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0:33" s="4" customFormat="1"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0:33" s="4" customFormat="1"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0:33" s="4" customFormat="1"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0:33" s="4" customFormat="1"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0:33" s="4" customFormat="1"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0:33" s="4" customFormat="1"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0:33" s="4" customFormat="1"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0:33" s="4" customFormat="1"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0:33" s="4" customFormat="1"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0:33" s="4" customFormat="1"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0:33" s="4" customFormat="1"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0:33" s="4" customFormat="1"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0:33" s="4" customFormat="1"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0:33" s="4" customFormat="1"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0:33" s="4" customFormat="1"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0:33" s="4" customFormat="1"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0:33" s="4" customFormat="1"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0:33" s="4" customFormat="1"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0:33" s="4" customFormat="1"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0:33" s="4" customFormat="1"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0:33" s="4" customFormat="1"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0:33" s="4" customFormat="1"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0:33" s="4" customFormat="1"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0:33" s="4" customFormat="1"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0:33" s="4" customFormat="1"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0:33" s="4" customFormat="1"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0:33" s="4" customFormat="1"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0:33" s="4" customFormat="1"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0:33" s="4" customFormat="1"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0:33" s="4" customFormat="1"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0:33" s="4" customFormat="1"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0:33" s="4" customFormat="1"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0:33" s="4" customFormat="1"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0:33" s="4" customFormat="1"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0:33" s="4" customFormat="1"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0:33" s="4" customFormat="1"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0:33" s="4" customFormat="1"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0:33" s="4" customFormat="1"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0:33" s="4" customFormat="1"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0:33" s="4" customFormat="1"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0:33" s="4" customFormat="1"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0:33" s="4" customFormat="1"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0:33" s="4" customFormat="1"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0:33" s="4" customFormat="1"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0:33" s="4" customFormat="1"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0:33" s="4" customFormat="1"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0:33" s="4" customFormat="1"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0:33" s="4" customFormat="1"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0:33" s="4" customFormat="1"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0:33" s="4" customFormat="1"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0:33" s="4" customFormat="1"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0:33" s="4" customFormat="1"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0:33" s="4" customFormat="1"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0:33" s="4" customFormat="1"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0:33" s="4" customFormat="1"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0:33" s="4" customFormat="1"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0:33" s="4" customFormat="1"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0:33" s="4" customFormat="1"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0:33" s="4" customFormat="1"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0:33" s="4" customFormat="1"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0:33" s="4" customFormat="1"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0:33" s="4" customFormat="1"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0:33" s="4" customFormat="1"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0:33" s="4" customFormat="1"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0:33" s="4" customFormat="1"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0:33" s="4" customFormat="1"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0:33" s="4" customFormat="1"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0:33" s="4" customFormat="1"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0:33" s="4" customFormat="1"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0:33" s="4" customFormat="1"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0:33" s="4" customFormat="1"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0:33" s="4" customFormat="1"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0:33" s="4" customFormat="1"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0:33" s="4" customFormat="1"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0:33" s="4" customFormat="1"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0:33"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</row>
    <row r="291" spans="10:33"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</row>
    <row r="292" spans="10:33"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</row>
    <row r="293" spans="10:33"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</row>
    <row r="294" spans="10:33"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</row>
  </sheetData>
  <mergeCells count="23">
    <mergeCell ref="N2:O2"/>
    <mergeCell ref="N3:O3"/>
    <mergeCell ref="N4:O4"/>
    <mergeCell ref="B77:H77"/>
    <mergeCell ref="A5:H5"/>
    <mergeCell ref="K7:O7"/>
    <mergeCell ref="A10:D10"/>
    <mergeCell ref="C12:D12"/>
    <mergeCell ref="C13:D13"/>
    <mergeCell ref="K13:M13"/>
    <mergeCell ref="N13:O13"/>
    <mergeCell ref="B2:C2"/>
    <mergeCell ref="D2:E2"/>
    <mergeCell ref="F2:G2"/>
    <mergeCell ref="H2:I2"/>
    <mergeCell ref="J2:L2"/>
    <mergeCell ref="B3:C3"/>
    <mergeCell ref="D3:E3"/>
    <mergeCell ref="F3:L3"/>
    <mergeCell ref="K15:M15"/>
    <mergeCell ref="N15:O15"/>
    <mergeCell ref="K14:M14"/>
    <mergeCell ref="N14:O14"/>
  </mergeCells>
  <conditionalFormatting sqref="L16:L19">
    <cfRule type="cellIs" dxfId="2" priority="1" stopIfTrue="1" operator="greaterThan">
      <formula>1.3299</formula>
    </cfRule>
    <cfRule type="cellIs" dxfId="1" priority="2" stopIfTrue="1" operator="between">
      <formula>1</formula>
      <formula>1.32</formula>
    </cfRule>
    <cfRule type="cellIs" dxfId="0" priority="3" stopIfTrue="1" operator="between">
      <formula>0</formula>
      <formula>0.999</formula>
    </cfRule>
  </conditionalFormatting>
  <dataValidations count="2">
    <dataValidation type="whole" allowBlank="1" showInputMessage="1" showErrorMessage="1" errorTitle="Input Error!" error="The sample size must be a whole number between 2 and 5." sqref="E10" xr:uid="{00000000-0002-0000-0000-000000000000}">
      <formula1>2</formula1>
      <formula2>5</formula2>
    </dataValidation>
    <dataValidation type="whole" allowBlank="1" showInputMessage="1" showErrorMessage="1" errorTitle="Input Error!" error="The number of samples must be a whole number no greater than 50." sqref="E9" xr:uid="{00000000-0002-0000-0000-000001000000}">
      <formula1>1</formula1>
      <formula2>50</formula2>
    </dataValidation>
  </dataValidations>
  <pageMargins left="0.7" right="0.7" top="0.75" bottom="0.75" header="0.3" footer="0.3"/>
  <pageSetup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4447dd6a-a4a1-440b-a6a3-9124ef1ee017}" enabled="1" method="Privileged" siteId="{7a18110d-ef9b-4274-acef-e62ab0fe28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 Control</vt:lpstr>
      <vt:lpstr>Capability Calculator</vt:lpstr>
    </vt:vector>
  </TitlesOfParts>
  <Company>United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Murphy</dc:creator>
  <cp:lastModifiedBy>Teti, Peter E (USA)</cp:lastModifiedBy>
  <dcterms:created xsi:type="dcterms:W3CDTF">2018-05-28T20:23:19Z</dcterms:created>
  <dcterms:modified xsi:type="dcterms:W3CDTF">2025-07-01T18:03:46Z</dcterms:modified>
</cp:coreProperties>
</file>