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:\Calculators\"/>
    </mc:Choice>
  </mc:AlternateContent>
  <xr:revisionPtr revIDLastSave="0" documentId="13_ncr:1_{82085206-F804-4D16-8D53-02F87589083D}" xr6:coauthVersionLast="47" xr6:coauthVersionMax="47" xr10:uidLastSave="{00000000-0000-0000-0000-000000000000}"/>
  <workbookProtection workbookAlgorithmName="SHA-512" workbookHashValue="3t8TKU7M0t1/exT7Hguk7rEe0GTHqFGRrEvzjuzgToeiUfeVnmUjwQsN5ojzlM9qz948yJonjkMySQ0KEj6eHA==" workbookSaltValue="Gnk37hbBxkiP4ij0KH7SCw==" workbookSpinCount="100000" lockStructure="1"/>
  <bookViews>
    <workbookView xWindow="-110" yWindow="-110" windowWidth="19420" windowHeight="11500" xr2:uid="{80A8A40D-63B1-4026-AFB8-D92CAC8D6C61}"/>
  </bookViews>
  <sheets>
    <sheet name="Export Marking" sheetId="4" r:id="rId1"/>
    <sheet name="Instructions and Formulas" sheetId="7" r:id="rId2"/>
    <sheet name="Gage R&amp;R Crossed" sheetId="1" r:id="rId3"/>
    <sheet name="Graphs" sheetId="8" state="hidden" r:id="rId4"/>
    <sheet name="With and Without Interaction" sheetId="3" state="hidden" r:id="rId5"/>
    <sheet name="Math Crossed" sheetId="2" state="hidden" r:id="rId6"/>
    <sheet name="Drop Down Tables" sheetId="6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" l="1" a="1"/>
  <c r="J14" i="1" s="1"/>
  <c r="I51" i="1"/>
  <c r="G51" i="1"/>
  <c r="E26" i="1"/>
  <c r="G26" i="1"/>
  <c r="C59" i="8"/>
  <c r="B59" i="8"/>
  <c r="P29" i="8"/>
  <c r="Q29" i="8" s="1"/>
  <c r="P30" i="8"/>
  <c r="Q30" i="8" s="1"/>
  <c r="P31" i="8"/>
  <c r="Q31" i="8" s="1"/>
  <c r="P32" i="8"/>
  <c r="Q32" i="8" s="1"/>
  <c r="P33" i="8"/>
  <c r="Q33" i="8" s="1"/>
  <c r="P34" i="8"/>
  <c r="Q34" i="8" s="1"/>
  <c r="P35" i="8"/>
  <c r="Q35" i="8" s="1"/>
  <c r="P36" i="8"/>
  <c r="Q36" i="8" s="1"/>
  <c r="P37" i="8"/>
  <c r="Q37" i="8" s="1"/>
  <c r="P28" i="8"/>
  <c r="Q28" i="8" s="1"/>
  <c r="N29" i="8"/>
  <c r="O29" i="8" s="1"/>
  <c r="N30" i="8"/>
  <c r="O30" i="8" s="1"/>
  <c r="N31" i="8"/>
  <c r="O31" i="8" s="1"/>
  <c r="N32" i="8"/>
  <c r="O32" i="8" s="1"/>
  <c r="N33" i="8"/>
  <c r="O33" i="8" s="1"/>
  <c r="N34" i="8"/>
  <c r="O34" i="8" s="1"/>
  <c r="N35" i="8"/>
  <c r="O35" i="8" s="1"/>
  <c r="N36" i="8"/>
  <c r="O36" i="8" s="1"/>
  <c r="N37" i="8"/>
  <c r="O37" i="8" s="1"/>
  <c r="N28" i="8"/>
  <c r="O28" i="8" s="1"/>
  <c r="C3" i="8"/>
  <c r="B3" i="8"/>
  <c r="C27" i="8"/>
  <c r="B27" i="8"/>
  <c r="J12" i="1" a="1"/>
  <c r="J12" i="1" s="1"/>
  <c r="H18" i="1" a="1"/>
  <c r="H18" i="1" s="1"/>
  <c r="E25" i="8" a="1"/>
  <c r="E25" i="8" s="1"/>
  <c r="C69" i="8" s="1"/>
  <c r="E24" i="8" a="1"/>
  <c r="E24" i="8" s="1"/>
  <c r="C68" i="8" s="1"/>
  <c r="E23" i="8" a="1"/>
  <c r="E23" i="8" s="1"/>
  <c r="C67" i="8" s="1"/>
  <c r="E22" i="8" a="1"/>
  <c r="E22" i="8" s="1"/>
  <c r="C66" i="8" s="1"/>
  <c r="E21" i="8" a="1"/>
  <c r="E21" i="8" s="1"/>
  <c r="C65" i="8" s="1"/>
  <c r="D25" i="8" a="1"/>
  <c r="D25" i="8" s="1"/>
  <c r="C64" i="8" s="1"/>
  <c r="D24" i="8" a="1"/>
  <c r="D24" i="8" s="1"/>
  <c r="C63" i="8" s="1"/>
  <c r="D23" i="8" a="1"/>
  <c r="D23" i="8" s="1"/>
  <c r="C62" i="8" s="1"/>
  <c r="D22" i="8" a="1"/>
  <c r="D22" i="8" s="1"/>
  <c r="C61" i="8" s="1"/>
  <c r="D21" i="8" a="1"/>
  <c r="D21" i="8" s="1"/>
  <c r="C60" i="8" s="1"/>
  <c r="C25" i="8" a="1"/>
  <c r="C25" i="8" s="1"/>
  <c r="B69" i="8" s="1"/>
  <c r="C24" i="8" a="1"/>
  <c r="C24" i="8" s="1"/>
  <c r="C23" i="8" a="1"/>
  <c r="C23" i="8" s="1"/>
  <c r="C22" i="8" a="1"/>
  <c r="C22" i="8" s="1"/>
  <c r="B66" i="8" s="1"/>
  <c r="C21" i="8" a="1"/>
  <c r="C21" i="8" s="1"/>
  <c r="B65" i="8" s="1"/>
  <c r="B25" i="8" a="1"/>
  <c r="B25" i="8" s="1"/>
  <c r="B64" i="8" s="1"/>
  <c r="B24" i="8" a="1"/>
  <c r="B24" i="8" s="1"/>
  <c r="B63" i="8" s="1"/>
  <c r="B23" i="8" a="1"/>
  <c r="B23" i="8" s="1"/>
  <c r="B62" i="8" s="1"/>
  <c r="B22" i="8" a="1"/>
  <c r="B22" i="8" s="1"/>
  <c r="B61" i="8" s="1"/>
  <c r="B21" i="8" a="1"/>
  <c r="B21" i="8" s="1"/>
  <c r="B28" i="8" s="1"/>
  <c r="B67" i="8" s="1"/>
  <c r="C8" i="8" a="1"/>
  <c r="C8" i="8" s="1"/>
  <c r="C7" i="8" a="1"/>
  <c r="C7" i="8" s="1"/>
  <c r="C6" i="8" a="1"/>
  <c r="C6" i="8" s="1"/>
  <c r="C5" i="8" a="1"/>
  <c r="C5" i="8" s="1"/>
  <c r="C4" i="8" a="1"/>
  <c r="C4" i="8" s="1"/>
  <c r="B8" i="8" a="1"/>
  <c r="B8" i="8" s="1"/>
  <c r="B7" i="8" a="1"/>
  <c r="B7" i="8" s="1"/>
  <c r="B6" i="8" a="1"/>
  <c r="B6" i="8" s="1"/>
  <c r="B5" i="8" a="1"/>
  <c r="B5" i="8" s="1"/>
  <c r="B4" i="8" a="1"/>
  <c r="B4" i="8" s="1"/>
  <c r="B60" i="8" l="1"/>
  <c r="S34" i="8"/>
  <c r="S37" i="8"/>
  <c r="S35" i="8"/>
  <c r="S32" i="8"/>
  <c r="S30" i="8"/>
  <c r="S31" i="8"/>
  <c r="S36" i="8"/>
  <c r="S33" i="8"/>
  <c r="S29" i="8"/>
  <c r="S28" i="8"/>
  <c r="R29" i="8"/>
  <c r="R36" i="8"/>
  <c r="R35" i="8"/>
  <c r="R30" i="8"/>
  <c r="R34" i="8"/>
  <c r="R31" i="8"/>
  <c r="R37" i="8"/>
  <c r="R32" i="8"/>
  <c r="C30" i="8"/>
  <c r="C48" i="8"/>
  <c r="C37" i="8"/>
  <c r="E49" i="8"/>
  <c r="D49" i="8"/>
  <c r="C36" i="8"/>
  <c r="C49" i="8"/>
  <c r="C35" i="8"/>
  <c r="B49" i="8"/>
  <c r="C34" i="8"/>
  <c r="A49" i="8"/>
  <c r="C33" i="8"/>
  <c r="C32" i="8"/>
  <c r="E48" i="8"/>
  <c r="D48" i="8"/>
  <c r="C31" i="8"/>
  <c r="B48" i="8"/>
  <c r="C29" i="8"/>
  <c r="A48" i="8"/>
  <c r="C28" i="8"/>
  <c r="B37" i="8"/>
  <c r="E47" i="8"/>
  <c r="B36" i="8"/>
  <c r="D47" i="8"/>
  <c r="B35" i="8"/>
  <c r="C47" i="8"/>
  <c r="B47" i="8"/>
  <c r="B34" i="8"/>
  <c r="A47" i="8"/>
  <c r="B33" i="8"/>
  <c r="E46" i="8"/>
  <c r="B32" i="8"/>
  <c r="D46" i="8"/>
  <c r="B31" i="8"/>
  <c r="B30" i="8"/>
  <c r="C46" i="8"/>
  <c r="B46" i="8"/>
  <c r="B29" i="8"/>
  <c r="B68" i="8" s="1"/>
  <c r="D5" i="8"/>
  <c r="D4" i="8"/>
  <c r="A46" i="8"/>
  <c r="R28" i="8" l="1"/>
  <c r="R33" i="8"/>
  <c r="D6" i="8"/>
  <c r="M12" i="1" l="1" a="1"/>
  <c r="M12" i="1" s="1"/>
  <c r="E55" i="1" l="1" a="1"/>
  <c r="E55" i="1" s="1"/>
  <c r="D34" i="1" a="1"/>
  <c r="D34" i="1" s="1"/>
  <c r="E59" i="1" a="1"/>
  <c r="E59" i="1" s="1"/>
  <c r="E56" i="1" a="1"/>
  <c r="E56" i="1" s="1"/>
  <c r="E39" i="3"/>
  <c r="E38" i="3"/>
  <c r="E37" i="3"/>
  <c r="E36" i="3"/>
  <c r="E29" i="3"/>
  <c r="E28" i="3"/>
  <c r="E27" i="3"/>
  <c r="E26" i="3"/>
  <c r="E25" i="3"/>
  <c r="L8" i="2" l="1"/>
  <c r="C3" i="2"/>
  <c r="D3" i="2"/>
  <c r="E3" i="2"/>
  <c r="C4" i="2"/>
  <c r="D4" i="2"/>
  <c r="E4" i="2"/>
  <c r="C5" i="2"/>
  <c r="D5" i="2"/>
  <c r="E5" i="2"/>
  <c r="C6" i="2"/>
  <c r="D6" i="2"/>
  <c r="E6" i="2"/>
  <c r="C7" i="2"/>
  <c r="D7" i="2"/>
  <c r="E7" i="2"/>
  <c r="B4" i="2"/>
  <c r="B5" i="2"/>
  <c r="B6" i="2"/>
  <c r="B7" i="2"/>
  <c r="B3" i="2"/>
  <c r="E31" i="2" l="1"/>
  <c r="I3" i="2"/>
  <c r="E28" i="2"/>
  <c r="D31" i="2"/>
  <c r="B27" i="2"/>
  <c r="B31" i="2"/>
  <c r="C28" i="2"/>
  <c r="B30" i="2"/>
  <c r="F5" i="2"/>
  <c r="F9" i="2"/>
  <c r="C15" i="2" s="1"/>
  <c r="F7" i="2"/>
  <c r="E30" i="2"/>
  <c r="D29" i="2"/>
  <c r="C31" i="2"/>
  <c r="E29" i="2"/>
  <c r="B28" i="2"/>
  <c r="C27" i="2"/>
  <c r="C8" i="2"/>
  <c r="B29" i="2"/>
  <c r="F3" i="2"/>
  <c r="F4" i="2"/>
  <c r="D27" i="2"/>
  <c r="E8" i="2"/>
  <c r="D30" i="2"/>
  <c r="D28" i="2"/>
  <c r="E27" i="2"/>
  <c r="C30" i="2"/>
  <c r="F6" i="2"/>
  <c r="C29" i="2"/>
  <c r="B12" i="2" l="1"/>
  <c r="A28" i="2"/>
  <c r="L20" i="2" s="1"/>
  <c r="G28" i="3" s="1"/>
  <c r="B14" i="2"/>
  <c r="B13" i="2"/>
  <c r="B15" i="2"/>
  <c r="E11" i="2"/>
  <c r="E12" i="2"/>
  <c r="E13" i="2"/>
  <c r="D13" i="2"/>
  <c r="C13" i="2"/>
  <c r="E23" i="2"/>
  <c r="C11" i="2"/>
  <c r="E15" i="2"/>
  <c r="F19" i="2"/>
  <c r="D14" i="2"/>
  <c r="E14" i="2"/>
  <c r="F18" i="2"/>
  <c r="D15" i="2"/>
  <c r="D11" i="2"/>
  <c r="D12" i="2"/>
  <c r="C12" i="2"/>
  <c r="B11" i="2"/>
  <c r="F21" i="2"/>
  <c r="F20" i="2"/>
  <c r="C14" i="2"/>
  <c r="F17" i="2"/>
  <c r="C23" i="2"/>
  <c r="A24" i="2" l="1"/>
  <c r="L11" i="2" s="1"/>
  <c r="F56" i="1" s="1" a="1"/>
  <c r="F56" i="1" s="1"/>
  <c r="P3" i="2"/>
  <c r="L26" i="3" s="1"/>
  <c r="P26" i="3" s="1"/>
  <c r="Q26" i="3" s="1"/>
  <c r="F22" i="2"/>
  <c r="A18" i="2" s="1"/>
  <c r="L17" i="2" s="1"/>
  <c r="G55" i="1" s="1" a="1"/>
  <c r="G55" i="1" s="1"/>
  <c r="L13" i="2"/>
  <c r="A12" i="2"/>
  <c r="L14" i="2" s="1"/>
  <c r="F59" i="1" s="1" a="1"/>
  <c r="F59" i="1" s="1"/>
  <c r="L18" i="2" l="1"/>
  <c r="G56" i="1" s="1" a="1"/>
  <c r="G56" i="1" s="1"/>
  <c r="F29" i="3"/>
  <c r="F39" i="3"/>
  <c r="F28" i="3"/>
  <c r="F37" i="3"/>
  <c r="F26" i="3"/>
  <c r="G25" i="3"/>
  <c r="G36" i="3"/>
  <c r="A34" i="2"/>
  <c r="L12" i="2" s="1"/>
  <c r="F27" i="3" s="1"/>
  <c r="L10" i="2"/>
  <c r="F55" i="1" s="1" a="1"/>
  <c r="F55" i="1" s="1"/>
  <c r="G26" i="3" l="1"/>
  <c r="G37" i="3"/>
  <c r="F25" i="3"/>
  <c r="F36" i="3"/>
  <c r="L19" i="2"/>
  <c r="G27" i="3" s="1"/>
  <c r="L15" i="2"/>
  <c r="F38" i="3" s="1"/>
  <c r="P5" i="2" l="1"/>
  <c r="Q5" i="2" s="1"/>
  <c r="P4" i="2"/>
  <c r="P6" i="2"/>
  <c r="L25" i="2"/>
  <c r="L26" i="2"/>
  <c r="L24" i="2"/>
  <c r="L22" i="2"/>
  <c r="G38" i="3" s="1"/>
  <c r="Q6" i="2" l="1"/>
  <c r="H27" i="3"/>
  <c r="H26" i="3"/>
  <c r="L29" i="2"/>
  <c r="H25" i="3"/>
  <c r="L29" i="3"/>
  <c r="P29" i="3" s="1"/>
  <c r="Q29" i="3" s="1"/>
  <c r="L31" i="2"/>
  <c r="P15" i="2"/>
  <c r="L37" i="3" s="1"/>
  <c r="P37" i="3" s="1"/>
  <c r="Q37" i="3" s="1"/>
  <c r="P16" i="2"/>
  <c r="P18" i="2"/>
  <c r="Q4" i="2"/>
  <c r="P7" i="2" s="1"/>
  <c r="L30" i="2"/>
  <c r="L35" i="2"/>
  <c r="H37" i="3" s="1"/>
  <c r="L34" i="2"/>
  <c r="H36" i="3" s="1"/>
  <c r="B79" i="8" l="1" a="1"/>
  <c r="B79" i="8" s="1"/>
  <c r="C79" i="8" s="1"/>
  <c r="B76" i="8" a="1"/>
  <c r="B76" i="8" s="1"/>
  <c r="F65" i="1" a="1"/>
  <c r="F65" i="1" s="1"/>
  <c r="G65" i="1" s="1" a="1"/>
  <c r="G65" i="1" s="1"/>
  <c r="E65" i="1" a="1"/>
  <c r="E65" i="1" s="1"/>
  <c r="F68" i="1" a="1"/>
  <c r="F68" i="1" s="1"/>
  <c r="E68" i="1" a="1"/>
  <c r="E68" i="1" s="1"/>
  <c r="Q18" i="2"/>
  <c r="B80" i="8" s="1" a="1"/>
  <c r="B80" i="8" s="1"/>
  <c r="L30" i="3"/>
  <c r="P30" i="3" s="1"/>
  <c r="Q30" i="3" s="1"/>
  <c r="H56" i="1" a="1"/>
  <c r="H56" i="1" s="1"/>
  <c r="H57" i="1" a="1"/>
  <c r="H57" i="1" s="1"/>
  <c r="I57" i="1" a="1"/>
  <c r="I57" i="1" s="1"/>
  <c r="H55" i="1" a="1"/>
  <c r="H55" i="1" s="1"/>
  <c r="E58" i="1" a="1"/>
  <c r="E58" i="1" s="1"/>
  <c r="F58" i="1" a="1"/>
  <c r="F58" i="1" s="1"/>
  <c r="F57" i="1" a="1"/>
  <c r="F57" i="1" s="1"/>
  <c r="G58" i="1" a="1"/>
  <c r="G58" i="1" s="1"/>
  <c r="G57" i="1" a="1"/>
  <c r="G57" i="1" s="1"/>
  <c r="E57" i="1" a="1"/>
  <c r="E57" i="1" s="1"/>
  <c r="L28" i="3"/>
  <c r="P28" i="3" s="1"/>
  <c r="Q28" i="3" s="1"/>
  <c r="I25" i="3"/>
  <c r="I26" i="3"/>
  <c r="I27" i="3"/>
  <c r="Q7" i="2"/>
  <c r="Q16" i="2"/>
  <c r="B78" i="8" s="1" a="1"/>
  <c r="B78" i="8" s="1"/>
  <c r="L38" i="2"/>
  <c r="I36" i="3" s="1"/>
  <c r="L39" i="2"/>
  <c r="I37" i="3" s="1"/>
  <c r="H68" i="1" l="1" a="1"/>
  <c r="H68" i="1" s="1"/>
  <c r="G68" i="1" a="1"/>
  <c r="G68" i="1" s="1"/>
  <c r="E69" i="1" a="1"/>
  <c r="E69" i="1" s="1"/>
  <c r="E67" i="1" a="1"/>
  <c r="E67" i="1" s="1"/>
  <c r="L40" i="3"/>
  <c r="P40" i="3" s="1"/>
  <c r="Q40" i="3" s="1"/>
  <c r="I55" i="1" a="1"/>
  <c r="I55" i="1" s="1"/>
  <c r="L39" i="3"/>
  <c r="P39" i="3" s="1"/>
  <c r="Q39" i="3" s="1"/>
  <c r="P19" i="2"/>
  <c r="Q19" i="2" s="1"/>
  <c r="E66" i="1" s="1" a="1"/>
  <c r="E66" i="1" s="1"/>
  <c r="I56" i="1" a="1"/>
  <c r="I56" i="1" s="1"/>
  <c r="L27" i="3"/>
  <c r="P27" i="3" s="1"/>
  <c r="P8" i="2"/>
  <c r="F67" i="1" l="1" a="1"/>
  <c r="F67" i="1" s="1"/>
  <c r="G67" i="1" s="1" a="1"/>
  <c r="G67" i="1" s="1"/>
  <c r="F69" i="1" a="1"/>
  <c r="F69" i="1" s="1"/>
  <c r="G69" i="1" s="1" a="1"/>
  <c r="G69" i="1" s="1"/>
  <c r="P20" i="2"/>
  <c r="B75" i="8" s="1" a="1"/>
  <c r="B75" i="8" s="1"/>
  <c r="B77" i="8" a="1"/>
  <c r="B77" i="8" s="1"/>
  <c r="Q27" i="3"/>
  <c r="L25" i="3"/>
  <c r="P25" i="3" s="1"/>
  <c r="P9" i="2"/>
  <c r="L38" i="3"/>
  <c r="P38" i="3" s="1"/>
  <c r="Q38" i="3" s="1"/>
  <c r="F66" i="1" l="1" a="1"/>
  <c r="F66" i="1" s="1"/>
  <c r="G66" i="1" s="1" a="1"/>
  <c r="G66" i="1" s="1"/>
  <c r="E64" i="1" a="1"/>
  <c r="E64" i="1" s="1"/>
  <c r="P21" i="2"/>
  <c r="R16" i="2" s="1"/>
  <c r="L36" i="3"/>
  <c r="P36" i="3" s="1"/>
  <c r="T36" i="3" s="1"/>
  <c r="U36" i="3" s="1"/>
  <c r="R6" i="2"/>
  <c r="Q25" i="3"/>
  <c r="T25" i="3"/>
  <c r="U25" i="3" s="1"/>
  <c r="R8" i="2"/>
  <c r="L31" i="3"/>
  <c r="P31" i="3" s="1"/>
  <c r="R9" i="2"/>
  <c r="R3" i="2"/>
  <c r="R5" i="2"/>
  <c r="R4" i="2"/>
  <c r="R7" i="2"/>
  <c r="F64" i="1" l="1" a="1"/>
  <c r="F64" i="1" s="1"/>
  <c r="G64" i="1" s="1" a="1"/>
  <c r="G64" i="1" s="1"/>
  <c r="E70" i="1" a="1"/>
  <c r="E70" i="1" s="1"/>
  <c r="R21" i="2"/>
  <c r="M41" i="3" s="1"/>
  <c r="R15" i="2"/>
  <c r="M37" i="3" s="1"/>
  <c r="R20" i="2"/>
  <c r="M36" i="3" s="1"/>
  <c r="L41" i="3"/>
  <c r="P41" i="3" s="1"/>
  <c r="R18" i="2"/>
  <c r="M40" i="3" s="1"/>
  <c r="B81" i="8" a="1"/>
  <c r="B81" i="8" s="1"/>
  <c r="Q36" i="3"/>
  <c r="R19" i="2"/>
  <c r="M38" i="3" s="1"/>
  <c r="Q31" i="3"/>
  <c r="R26" i="3" s="1"/>
  <c r="F70" i="1" a="1"/>
  <c r="F70" i="1" s="1"/>
  <c r="G70" i="1" s="1" a="1"/>
  <c r="G70" i="1" s="1"/>
  <c r="J16" i="1" a="1"/>
  <c r="J16" i="1" s="1"/>
  <c r="Q41" i="3"/>
  <c r="M39" i="3"/>
  <c r="M28" i="3"/>
  <c r="M29" i="3"/>
  <c r="M27" i="3"/>
  <c r="M30" i="3"/>
  <c r="M26" i="3"/>
  <c r="M31" i="3"/>
  <c r="M25" i="3"/>
  <c r="H70" i="1" l="1" a="1"/>
  <c r="H70" i="1" s="1"/>
  <c r="H65" i="1" a="1"/>
  <c r="H65" i="1" s="1"/>
  <c r="H69" i="1" a="1"/>
  <c r="H69" i="1" s="1"/>
  <c r="H67" i="1" a="1"/>
  <c r="H67" i="1" s="1"/>
  <c r="H64" i="1" a="1"/>
  <c r="H64" i="1" s="1"/>
  <c r="J15" i="1" s="1" a="1"/>
  <c r="J15" i="1" s="1"/>
  <c r="H66" i="1" a="1"/>
  <c r="H66" i="1" s="1"/>
  <c r="R36" i="3"/>
  <c r="C81" i="8"/>
  <c r="C80" i="8"/>
  <c r="C78" i="8"/>
  <c r="E85" i="8" s="1"/>
  <c r="C76" i="8"/>
  <c r="F85" i="8"/>
  <c r="C77" i="8"/>
  <c r="C104" i="8" s="1"/>
  <c r="C75" i="8"/>
  <c r="B86" i="8" s="1"/>
  <c r="R31" i="3"/>
  <c r="R27" i="3"/>
  <c r="R25" i="3"/>
  <c r="R28" i="3"/>
  <c r="R29" i="3"/>
  <c r="R30" i="3"/>
  <c r="R41" i="3"/>
  <c r="R37" i="3"/>
  <c r="R40" i="3"/>
  <c r="R39" i="3"/>
  <c r="R38" i="3"/>
  <c r="C85" i="8" l="1"/>
  <c r="B104" i="8"/>
  <c r="G86" i="8"/>
  <c r="G85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<sst xmlns="http://schemas.openxmlformats.org/spreadsheetml/2006/main" count="274" uniqueCount="133">
  <si>
    <t>Part</t>
  </si>
  <si>
    <t>Operator 1</t>
  </si>
  <si>
    <t>Operator 2</t>
  </si>
  <si>
    <t>1st Measurement</t>
  </si>
  <si>
    <t>2nd Measurement</t>
  </si>
  <si>
    <t>Mean Each Part</t>
  </si>
  <si>
    <t>Mean Op 2</t>
  </si>
  <si>
    <t>Mean Op 1</t>
  </si>
  <si>
    <t>Grand mean</t>
  </si>
  <si>
    <t>SS Total</t>
  </si>
  <si>
    <t>SS Part</t>
  </si>
  <si>
    <t>SS Op</t>
  </si>
  <si>
    <t>SS Repeat With X</t>
  </si>
  <si>
    <t>SS Part*Op With X</t>
  </si>
  <si>
    <t>Two - Way ANOVA with Interaction Term</t>
  </si>
  <si>
    <t>Source</t>
  </si>
  <si>
    <t>DF</t>
  </si>
  <si>
    <t>SS</t>
  </si>
  <si>
    <t>MS</t>
  </si>
  <si>
    <t>F</t>
  </si>
  <si>
    <t>P</t>
  </si>
  <si>
    <t>Operator</t>
  </si>
  <si>
    <t>Part*Operator</t>
  </si>
  <si>
    <t>Repeatability</t>
  </si>
  <si>
    <t>TOTAL</t>
  </si>
  <si>
    <t>Repeat</t>
  </si>
  <si>
    <t>Total</t>
  </si>
  <si>
    <t>Repeat with X</t>
  </si>
  <si>
    <t>Repeat w/o x</t>
  </si>
  <si>
    <t>F w/o x</t>
  </si>
  <si>
    <t>P w/o x</t>
  </si>
  <si>
    <t>VarComp</t>
  </si>
  <si>
    <t>Total Gage R&amp;R</t>
  </si>
  <si>
    <t xml:space="preserve">  Repeatability</t>
  </si>
  <si>
    <t xml:space="preserve">  Reproducibility</t>
  </si>
  <si>
    <t xml:space="preserve">    Op</t>
  </si>
  <si>
    <t>Part-To-Part</t>
  </si>
  <si>
    <t>Total Variation</t>
  </si>
  <si>
    <t>% Contribution</t>
  </si>
  <si>
    <t>Two - Way ANOVA without Interaction Term</t>
  </si>
  <si>
    <t>Gage R&amp;R Variance Components with Interaction Term</t>
  </si>
  <si>
    <t>Gage R&amp;R Variance Components without Interaction Term</t>
  </si>
  <si>
    <t>Date of Study:</t>
  </si>
  <si>
    <t>Gage #:</t>
  </si>
  <si>
    <t>Gage Type:</t>
  </si>
  <si>
    <t>Part Number:</t>
  </si>
  <si>
    <t>Operation Number:</t>
  </si>
  <si>
    <t>Characteristic Description:</t>
  </si>
  <si>
    <t>Characteristic Number:</t>
  </si>
  <si>
    <t>Total Tolerance =</t>
  </si>
  <si>
    <t>Reproducibility</t>
  </si>
  <si>
    <t>Part - to - Part</t>
  </si>
  <si>
    <t>TOTAL Variation</t>
  </si>
  <si>
    <t>Variance Component</t>
  </si>
  <si>
    <t>Var Component w/ Interaction</t>
  </si>
  <si>
    <t>Op*Part</t>
  </si>
  <si>
    <t>Part-to-Part</t>
  </si>
  <si>
    <t>Total R&amp;R</t>
  </si>
  <si>
    <t>Total Var</t>
  </si>
  <si>
    <t>a(# parts)</t>
  </si>
  <si>
    <t>b(# op)</t>
  </si>
  <si>
    <t>n(# rep)</t>
  </si>
  <si>
    <t>%Cont</t>
  </si>
  <si>
    <t>Gage Evaluation</t>
  </si>
  <si>
    <t>StdDev (SD)</t>
  </si>
  <si>
    <t>Study Var</t>
  </si>
  <si>
    <t>(6 × SD)</t>
  </si>
  <si>
    <t>%Study Var</t>
  </si>
  <si>
    <t>(%SV)</t>
  </si>
  <si>
    <t xml:space="preserve">     Repeatability</t>
  </si>
  <si>
    <t xml:space="preserve">     Reproducibility</t>
  </si>
  <si>
    <t xml:space="preserve">     Operator</t>
  </si>
  <si>
    <t xml:space="preserve">     Operator*Part</t>
  </si>
  <si>
    <t>Var Component w/O Interaction</t>
  </si>
  <si>
    <t>Gage Evaluation With Interaction Term</t>
  </si>
  <si>
    <t>Standard Deviation</t>
  </si>
  <si>
    <t>Study Variance</t>
  </si>
  <si>
    <t>% Study Variance</t>
  </si>
  <si>
    <t># Distinct Categories</t>
  </si>
  <si>
    <t>INSTRUCTIONS</t>
  </si>
  <si>
    <t>This blank document does not contain any export regulated technical data.</t>
  </si>
  <si>
    <t>Lower Specification Limit =</t>
  </si>
  <si>
    <t>Upper Specification Limit =</t>
  </si>
  <si>
    <t>Number of Distinct Categories =</t>
  </si>
  <si>
    <t xml:space="preserve">Input Specification Limit(s).  If both cells are left blank, an ERROR message will appear and the Total Tolerance and Percent of Tolerance Consumed by Gage R&amp;R will be blank. 
</t>
  </si>
  <si>
    <t>Free-State (No Fixturing Required)</t>
  </si>
  <si>
    <t>Constrained-State (Fixturing Required)</t>
  </si>
  <si>
    <t>Inpsection State Options</t>
  </si>
  <si>
    <t>Gage # :</t>
  </si>
  <si>
    <t>Date of Study :</t>
  </si>
  <si>
    <t>Reported By / Performed By :</t>
  </si>
  <si>
    <t>Gage Type :</t>
  </si>
  <si>
    <t>Gage Graduations :</t>
  </si>
  <si>
    <t>Operation Number :</t>
  </si>
  <si>
    <t>Part Number :</t>
  </si>
  <si>
    <t>Unit of Measure :</t>
  </si>
  <si>
    <t>Inspection State :</t>
  </si>
  <si>
    <t>Inspection Area/State :</t>
  </si>
  <si>
    <t>Characteristic Description :</t>
  </si>
  <si>
    <t>Characteristic Number :</t>
  </si>
  <si>
    <t>Avg Part Per Operator</t>
  </si>
  <si>
    <t>Measurement by Part</t>
  </si>
  <si>
    <t>Ambient Temperature:</t>
  </si>
  <si>
    <t>% of Tolerance Consumed by Gage R&amp;R =</t>
  </si>
  <si>
    <t>Source of Variation</t>
  </si>
  <si>
    <t>Degrees of Freedom</t>
  </si>
  <si>
    <t>Sum of Squares</t>
  </si>
  <si>
    <t>Mean Squares</t>
  </si>
  <si>
    <t>F-Value</t>
  </si>
  <si>
    <t>P-Value</t>
  </si>
  <si>
    <t>Two - Way ANOVA Table</t>
  </si>
  <si>
    <t>Inspector 1 Name :</t>
  </si>
  <si>
    <t>Inspector 2 Name :</t>
  </si>
  <si>
    <t>Variance</t>
  </si>
  <si>
    <t>6*Standard Deviation</t>
  </si>
  <si>
    <t>Gage R&amp;R Variance Table</t>
  </si>
  <si>
    <t xml:space="preserve">          Interaction</t>
  </si>
  <si>
    <t xml:space="preserve">          Inspector</t>
  </si>
  <si>
    <t>RAND()</t>
  </si>
  <si>
    <r>
      <t>% of TOTAL Variation</t>
    </r>
    <r>
      <rPr>
        <b/>
        <vertAlign val="subscript"/>
        <sz val="11"/>
        <rFont val="Aptos Serif"/>
        <family val="1"/>
      </rPr>
      <t>6SD</t>
    </r>
  </si>
  <si>
    <r>
      <t>% of Variation</t>
    </r>
    <r>
      <rPr>
        <b/>
        <vertAlign val="subscript"/>
        <sz val="12"/>
        <color theme="0"/>
        <rFont val="Aptos Serif"/>
        <family val="1"/>
      </rPr>
      <t>6SD</t>
    </r>
    <r>
      <rPr>
        <b/>
        <sz val="12"/>
        <color theme="0"/>
        <rFont val="Aptos Serif"/>
        <family val="1"/>
      </rPr>
      <t xml:space="preserve"> Consumed 
by Gage R&amp;R =</t>
    </r>
  </si>
  <si>
    <t>Measurement Plots</t>
  </si>
  <si>
    <t xml:space="preserve">     Part</t>
  </si>
  <si>
    <t xml:space="preserve">     Inspector</t>
  </si>
  <si>
    <t xml:space="preserve">     Interaction</t>
  </si>
  <si>
    <t xml:space="preserve">     TOTAL</t>
  </si>
  <si>
    <t>Percent</t>
  </si>
  <si>
    <t>Gage R&amp;R Variation</t>
  </si>
  <si>
    <t>Variance Plots</t>
  </si>
  <si>
    <t xml:space="preserve">Two - Way ANOVA table will include the part and inspector interaction if its significant (p-value &lt; 0.05). Otherwise Interaction will not be included in the analysis and will be crossed out. </t>
  </si>
  <si>
    <t xml:space="preserve">Input measurements for 5 parts, 2 inspectors with 2 replicates.  If any cells are left blank, an ERROR message will appear and the Gage R&amp;R analysis will be blank.
</t>
  </si>
  <si>
    <t>Pratt &amp; Whitney Proprietary</t>
  </si>
  <si>
    <r>
      <t xml:space="preserve">WARNING:  Once completed, this document may contain export controlled technical data. </t>
    </r>
    <r>
      <rPr>
        <b/>
        <i/>
        <u/>
        <sz val="11"/>
        <color indexed="8"/>
        <rFont val="Aptos Display"/>
        <family val="2"/>
        <scheme val="major"/>
      </rPr>
      <t>Do not transfer without proper export classification and approval</t>
    </r>
    <r>
      <rPr>
        <b/>
        <i/>
        <sz val="11"/>
        <color indexed="8"/>
        <rFont val="Aptos Display"/>
        <family val="2"/>
        <scheme val="maj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</si>
</sst>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000"/>
    <numFmt numFmtId="165" formatCode="0.000"/>
    <numFmt numFmtId="166" formatCode="0.0000000"/>
    <numFmt numFmtId="167" formatCode="0.00000000"/>
    <numFmt numFmtId="168" formatCode="0.000000000000000000"/>
    <numFmt numFmtId="169" formatCode="0.000000000"/>
    <numFmt numFmtId="170" formatCode="0.0000000000"/>
    <numFmt numFmtId="171" formatCode="0.00000"/>
    <numFmt numFmtId="172" formatCode="0.000000"/>
  </numFmts>
  <fonts count="27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rial MT"/>
    </font>
    <font>
      <sz val="10"/>
      <name val="Arial"/>
      <family val="2"/>
    </font>
    <font>
      <sz val="11"/>
      <color theme="1"/>
      <name val="Aptos Serif"/>
      <family val="1"/>
    </font>
    <font>
      <sz val="12"/>
      <name val="Aptos Serif"/>
      <family val="1"/>
    </font>
    <font>
      <sz val="11"/>
      <color theme="0"/>
      <name val="Aptos Serif"/>
      <family val="1"/>
    </font>
    <font>
      <sz val="11"/>
      <name val="Aptos Serif"/>
      <family val="1"/>
    </font>
    <font>
      <b/>
      <sz val="11"/>
      <name val="Aptos Serif"/>
      <family val="1"/>
    </font>
    <font>
      <b/>
      <sz val="11"/>
      <color theme="0"/>
      <name val="Aptos Serif"/>
      <family val="1"/>
    </font>
    <font>
      <sz val="22"/>
      <color theme="1"/>
      <name val="Aptos Narrow"/>
      <family val="2"/>
      <scheme val="minor"/>
    </font>
    <font>
      <b/>
      <sz val="12"/>
      <color theme="0"/>
      <name val="Aptos Serif"/>
      <family val="1"/>
    </font>
    <font>
      <b/>
      <sz val="14"/>
      <color theme="0"/>
      <name val="Aptos Serif"/>
      <family val="1"/>
    </font>
    <font>
      <sz val="12"/>
      <color theme="1"/>
      <name val="Aptos Narrow"/>
      <family val="2"/>
      <scheme val="minor"/>
    </font>
    <font>
      <sz val="11"/>
      <color indexed="8"/>
      <name val="Calibri"/>
      <family val="2"/>
    </font>
    <font>
      <b/>
      <i/>
      <sz val="11"/>
      <color indexed="8"/>
      <name val="Calibri"/>
      <family val="2"/>
    </font>
    <font>
      <sz val="11"/>
      <color theme="1"/>
      <name val="Arial"/>
      <family val="2"/>
    </font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vertAlign val="subscript"/>
      <sz val="11"/>
      <name val="Aptos Serif"/>
      <family val="1"/>
    </font>
    <font>
      <b/>
      <vertAlign val="subscript"/>
      <sz val="12"/>
      <color theme="0"/>
      <name val="Aptos Serif"/>
      <family val="1"/>
    </font>
    <font>
      <sz val="12"/>
      <color theme="1"/>
      <name val="Aptos Serif"/>
      <family val="1"/>
    </font>
    <font>
      <sz val="1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b/>
      <i/>
      <sz val="11"/>
      <color indexed="8"/>
      <name val="Aptos Display"/>
      <family val="2"/>
      <scheme val="major"/>
    </font>
    <font>
      <b/>
      <i/>
      <u/>
      <sz val="11"/>
      <color indexed="8"/>
      <name val="Aptos Display"/>
      <family val="2"/>
      <scheme val="major"/>
    </font>
    <font>
      <b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</borders>
  <cellStyleXfs count="6">
    <xf numFmtId="0" fontId="0" fillId="0" borderId="0"/>
    <xf numFmtId="0" fontId="2" fillId="0" borderId="0"/>
    <xf numFmtId="0" fontId="3" fillId="0" borderId="0"/>
    <xf numFmtId="0" fontId="14" fillId="0" borderId="0"/>
    <xf numFmtId="0" fontId="16" fillId="0" borderId="0"/>
    <xf numFmtId="9" fontId="17" fillId="0" borderId="0" applyFont="0" applyFill="0" applyBorder="0" applyAlignment="0" applyProtection="0"/>
  </cellStyleXfs>
  <cellXfs count="16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 applyAlignment="1">
      <alignment horizontal="right"/>
    </xf>
    <xf numFmtId="0" fontId="1" fillId="0" borderId="15" xfId="0" applyFont="1" applyBorder="1"/>
    <xf numFmtId="164" fontId="0" fillId="0" borderId="0" xfId="0" applyNumberFormat="1"/>
    <xf numFmtId="166" fontId="0" fillId="0" borderId="0" xfId="0" applyNumberFormat="1"/>
    <xf numFmtId="167" fontId="1" fillId="0" borderId="13" xfId="0" applyNumberFormat="1" applyFont="1" applyBorder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69" fontId="0" fillId="0" borderId="19" xfId="0" applyNumberFormat="1" applyBorder="1"/>
    <xf numFmtId="170" fontId="1" fillId="0" borderId="13" xfId="0" applyNumberFormat="1" applyFont="1" applyBorder="1"/>
    <xf numFmtId="170" fontId="0" fillId="0" borderId="0" xfId="0" applyNumberFormat="1"/>
    <xf numFmtId="0" fontId="4" fillId="0" borderId="0" xfId="0" applyFont="1"/>
    <xf numFmtId="1" fontId="5" fillId="2" borderId="7" xfId="1" applyNumberFormat="1" applyFont="1" applyFill="1" applyBorder="1" applyAlignment="1" applyProtection="1">
      <alignment horizontal="center"/>
      <protection locked="0"/>
    </xf>
    <xf numFmtId="164" fontId="5" fillId="4" borderId="7" xfId="1" applyNumberFormat="1" applyFont="1" applyFill="1" applyBorder="1" applyAlignment="1" applyProtection="1">
      <alignment horizontal="center"/>
      <protection locked="0"/>
    </xf>
    <xf numFmtId="164" fontId="5" fillId="4" borderId="8" xfId="1" applyNumberFormat="1" applyFont="1" applyFill="1" applyBorder="1" applyAlignment="1" applyProtection="1">
      <alignment horizontal="center"/>
      <protection locked="0"/>
    </xf>
    <xf numFmtId="164" fontId="5" fillId="4" borderId="9" xfId="1" applyNumberFormat="1" applyFont="1" applyFill="1" applyBorder="1" applyAlignment="1" applyProtection="1">
      <alignment horizontal="center"/>
      <protection locked="0"/>
    </xf>
    <xf numFmtId="164" fontId="5" fillId="4" borderId="1" xfId="1" applyNumberFormat="1" applyFont="1" applyFill="1" applyBorder="1" applyAlignment="1" applyProtection="1">
      <alignment horizontal="center"/>
      <protection locked="0"/>
    </xf>
    <xf numFmtId="164" fontId="5" fillId="4" borderId="2" xfId="1" applyNumberFormat="1" applyFont="1" applyFill="1" applyBorder="1" applyAlignment="1" applyProtection="1">
      <alignment horizontal="center"/>
      <protection locked="0"/>
    </xf>
    <xf numFmtId="164" fontId="5" fillId="4" borderId="3" xfId="1" applyNumberFormat="1" applyFont="1" applyFill="1" applyBorder="1" applyAlignment="1" applyProtection="1">
      <alignment horizontal="center"/>
      <protection locked="0"/>
    </xf>
    <xf numFmtId="164" fontId="5" fillId="4" borderId="4" xfId="1" applyNumberFormat="1" applyFont="1" applyFill="1" applyBorder="1" applyAlignment="1" applyProtection="1">
      <alignment horizontal="center"/>
      <protection locked="0"/>
    </xf>
    <xf numFmtId="164" fontId="5" fillId="4" borderId="5" xfId="1" applyNumberFormat="1" applyFont="1" applyFill="1" applyBorder="1" applyAlignment="1" applyProtection="1">
      <alignment horizontal="center"/>
      <protection locked="0"/>
    </xf>
    <xf numFmtId="164" fontId="5" fillId="4" borderId="6" xfId="2" applyNumberFormat="1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>
      <alignment horizontal="center"/>
    </xf>
    <xf numFmtId="166" fontId="4" fillId="2" borderId="18" xfId="0" applyNumberFormat="1" applyFont="1" applyFill="1" applyBorder="1" applyAlignment="1">
      <alignment horizontal="center"/>
    </xf>
    <xf numFmtId="167" fontId="4" fillId="2" borderId="18" xfId="0" applyNumberFormat="1" applyFont="1" applyFill="1" applyBorder="1" applyAlignment="1">
      <alignment horizontal="center"/>
    </xf>
    <xf numFmtId="164" fontId="4" fillId="2" borderId="18" xfId="0" applyNumberFormat="1" applyFont="1" applyFill="1" applyBorder="1" applyAlignment="1">
      <alignment horizontal="center"/>
    </xf>
    <xf numFmtId="165" fontId="4" fillId="2" borderId="22" xfId="0" applyNumberFormat="1" applyFont="1" applyFill="1" applyBorder="1" applyAlignment="1">
      <alignment horizontal="center"/>
    </xf>
    <xf numFmtId="0" fontId="4" fillId="2" borderId="18" xfId="0" applyFont="1" applyFill="1" applyBorder="1"/>
    <xf numFmtId="0" fontId="4" fillId="2" borderId="22" xfId="0" applyFont="1" applyFill="1" applyBorder="1"/>
    <xf numFmtId="1" fontId="7" fillId="2" borderId="26" xfId="1" applyNumberFormat="1" applyFont="1" applyFill="1" applyBorder="1" applyAlignment="1" applyProtection="1">
      <alignment horizontal="center"/>
      <protection locked="0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right" vertical="center"/>
    </xf>
    <xf numFmtId="0" fontId="6" fillId="3" borderId="17" xfId="0" applyFont="1" applyFill="1" applyBorder="1" applyAlignment="1">
      <alignment horizontal="right" vertical="center" wrapText="1"/>
    </xf>
    <xf numFmtId="0" fontId="1" fillId="0" borderId="0" xfId="0" applyFont="1" applyBorder="1"/>
    <xf numFmtId="169" fontId="0" fillId="0" borderId="0" xfId="0" applyNumberFormat="1" applyBorder="1"/>
    <xf numFmtId="1" fontId="7" fillId="2" borderId="0" xfId="1" applyNumberFormat="1" applyFont="1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>
      <alignment horizontal="center"/>
    </xf>
    <xf numFmtId="165" fontId="0" fillId="2" borderId="26" xfId="0" applyNumberFormat="1" applyFill="1" applyBorder="1"/>
    <xf numFmtId="169" fontId="0" fillId="2" borderId="18" xfId="0" applyNumberFormat="1" applyFill="1" applyBorder="1" applyAlignment="1">
      <alignment horizontal="center"/>
    </xf>
    <xf numFmtId="167" fontId="0" fillId="2" borderId="0" xfId="0" applyNumberFormat="1" applyFill="1" applyBorder="1" applyAlignment="1">
      <alignment horizontal="center"/>
    </xf>
    <xf numFmtId="2" fontId="0" fillId="2" borderId="0" xfId="0" applyNumberFormat="1" applyFill="1" applyBorder="1" applyAlignment="1">
      <alignment horizontal="center"/>
    </xf>
    <xf numFmtId="0" fontId="0" fillId="0" borderId="0" xfId="0" applyBorder="1" applyAlignment="1">
      <alignment vertical="center" wrapText="1"/>
    </xf>
    <xf numFmtId="0" fontId="0" fillId="0" borderId="0" xfId="0" applyBorder="1"/>
    <xf numFmtId="165" fontId="0" fillId="0" borderId="0" xfId="0" applyNumberFormat="1" applyBorder="1"/>
    <xf numFmtId="0" fontId="1" fillId="0" borderId="0" xfId="0" applyFont="1"/>
    <xf numFmtId="164" fontId="0" fillId="0" borderId="0" xfId="0" applyNumberFormat="1" applyBorder="1"/>
    <xf numFmtId="168" fontId="0" fillId="0" borderId="0" xfId="0" applyNumberFormat="1" applyBorder="1"/>
    <xf numFmtId="0" fontId="4" fillId="2" borderId="0" xfId="0" applyFont="1" applyFill="1" applyBorder="1" applyAlignment="1">
      <alignment horizontal="center"/>
    </xf>
    <xf numFmtId="166" fontId="4" fillId="2" borderId="0" xfId="0" applyNumberFormat="1" applyFont="1" applyFill="1" applyBorder="1" applyAlignment="1">
      <alignment horizontal="center"/>
    </xf>
    <xf numFmtId="167" fontId="4" fillId="2" borderId="0" xfId="0" applyNumberFormat="1" applyFont="1" applyFill="1" applyBorder="1" applyAlignment="1">
      <alignment horizontal="center"/>
    </xf>
    <xf numFmtId="164" fontId="4" fillId="2" borderId="0" xfId="0" applyNumberFormat="1" applyFont="1" applyFill="1" applyBorder="1" applyAlignment="1">
      <alignment horizontal="center"/>
    </xf>
    <xf numFmtId="165" fontId="4" fillId="2" borderId="0" xfId="0" applyNumberFormat="1" applyFont="1" applyFill="1" applyBorder="1" applyAlignment="1">
      <alignment horizontal="center"/>
    </xf>
    <xf numFmtId="167" fontId="0" fillId="0" borderId="0" xfId="0" applyNumberFormat="1" applyBorder="1"/>
    <xf numFmtId="0" fontId="4" fillId="2" borderId="0" xfId="0" applyFont="1" applyFill="1" applyBorder="1"/>
    <xf numFmtId="1" fontId="7" fillId="2" borderId="0" xfId="1" applyNumberFormat="1" applyFont="1" applyFill="1" applyBorder="1" applyAlignment="1" applyProtection="1">
      <alignment horizontal="left"/>
      <protection locked="0"/>
    </xf>
    <xf numFmtId="1" fontId="8" fillId="2" borderId="0" xfId="1" applyNumberFormat="1" applyFont="1" applyFill="1" applyBorder="1" applyAlignment="1" applyProtection="1">
      <alignment horizontal="center"/>
      <protection locked="0"/>
    </xf>
    <xf numFmtId="0" fontId="9" fillId="3" borderId="11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1" fontId="8" fillId="2" borderId="23" xfId="1" applyNumberFormat="1" applyFont="1" applyFill="1" applyBorder="1" applyAlignment="1" applyProtection="1">
      <alignment horizontal="center"/>
      <protection locked="0"/>
    </xf>
    <xf numFmtId="1" fontId="8" fillId="2" borderId="25" xfId="1" applyNumberFormat="1" applyFont="1" applyFill="1" applyBorder="1" applyAlignment="1" applyProtection="1">
      <alignment horizontal="center"/>
      <protection locked="0"/>
    </xf>
    <xf numFmtId="1" fontId="8" fillId="2" borderId="24" xfId="1" applyNumberFormat="1" applyFont="1" applyFill="1" applyBorder="1" applyAlignment="1" applyProtection="1">
      <alignment horizontal="center"/>
      <protection locked="0"/>
    </xf>
    <xf numFmtId="0" fontId="15" fillId="0" borderId="0" xfId="3" applyFont="1" applyAlignment="1">
      <alignment wrapText="1"/>
    </xf>
    <xf numFmtId="0" fontId="0" fillId="0" borderId="0" xfId="0" applyBorder="1" applyAlignment="1" applyProtection="1"/>
    <xf numFmtId="0" fontId="0" fillId="0" borderId="0" xfId="0" applyProtection="1"/>
    <xf numFmtId="0" fontId="13" fillId="0" borderId="0" xfId="0" applyFont="1" applyProtection="1"/>
    <xf numFmtId="0" fontId="12" fillId="3" borderId="11" xfId="0" applyFont="1" applyFill="1" applyBorder="1" applyAlignment="1" applyProtection="1">
      <alignment horizontal="center"/>
    </xf>
    <xf numFmtId="0" fontId="12" fillId="3" borderId="29" xfId="0" applyFont="1" applyFill="1" applyBorder="1" applyAlignment="1" applyProtection="1">
      <alignment horizontal="center"/>
    </xf>
    <xf numFmtId="1" fontId="5" fillId="2" borderId="21" xfId="1" applyNumberFormat="1" applyFont="1" applyFill="1" applyBorder="1" applyAlignment="1" applyProtection="1">
      <alignment horizontal="center"/>
    </xf>
    <xf numFmtId="0" fontId="0" fillId="0" borderId="0" xfId="0" applyBorder="1" applyProtection="1"/>
    <xf numFmtId="164" fontId="0" fillId="0" borderId="0" xfId="0" applyNumberFormat="1" applyBorder="1" applyProtection="1"/>
    <xf numFmtId="168" fontId="0" fillId="0" borderId="0" xfId="0" applyNumberFormat="1" applyBorder="1" applyProtection="1"/>
    <xf numFmtId="0" fontId="4" fillId="2" borderId="18" xfId="0" applyFont="1" applyFill="1" applyBorder="1" applyAlignment="1" applyProtection="1">
      <alignment horizontal="center" wrapText="1"/>
    </xf>
    <xf numFmtId="166" fontId="4" fillId="2" borderId="18" xfId="0" applyNumberFormat="1" applyFont="1" applyFill="1" applyBorder="1" applyAlignment="1" applyProtection="1">
      <alignment horizontal="center"/>
    </xf>
    <xf numFmtId="167" fontId="4" fillId="2" borderId="18" xfId="0" applyNumberFormat="1" applyFont="1" applyFill="1" applyBorder="1" applyAlignment="1" applyProtection="1">
      <alignment horizontal="center"/>
    </xf>
    <xf numFmtId="164" fontId="4" fillId="2" borderId="18" xfId="0" applyNumberFormat="1" applyFont="1" applyFill="1" applyBorder="1" applyAlignment="1" applyProtection="1">
      <alignment horizontal="center"/>
    </xf>
    <xf numFmtId="165" fontId="4" fillId="2" borderId="22" xfId="0" applyNumberFormat="1" applyFont="1" applyFill="1" applyBorder="1" applyAlignment="1" applyProtection="1">
      <alignment horizontal="center"/>
    </xf>
    <xf numFmtId="165" fontId="0" fillId="0" borderId="0" xfId="0" applyNumberFormat="1" applyBorder="1" applyProtection="1"/>
    <xf numFmtId="0" fontId="4" fillId="2" borderId="18" xfId="0" applyFont="1" applyFill="1" applyBorder="1" applyAlignment="1" applyProtection="1">
      <alignment horizontal="center"/>
    </xf>
    <xf numFmtId="167" fontId="0" fillId="0" borderId="0" xfId="0" applyNumberFormat="1" applyBorder="1" applyProtection="1"/>
    <xf numFmtId="166" fontId="0" fillId="0" borderId="0" xfId="0" applyNumberFormat="1" applyAlignment="1" applyProtection="1">
      <alignment horizontal="center"/>
    </xf>
    <xf numFmtId="0" fontId="4" fillId="2" borderId="18" xfId="0" applyFont="1" applyFill="1" applyBorder="1" applyProtection="1"/>
    <xf numFmtId="0" fontId="4" fillId="2" borderId="22" xfId="0" applyFont="1" applyFill="1" applyBorder="1" applyProtection="1"/>
    <xf numFmtId="165" fontId="0" fillId="2" borderId="26" xfId="0" applyNumberFormat="1" applyFill="1" applyBorder="1" applyProtection="1"/>
    <xf numFmtId="169" fontId="0" fillId="2" borderId="18" xfId="0" applyNumberForma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172" fontId="17" fillId="0" borderId="0" xfId="0" applyNumberFormat="1" applyFont="1"/>
    <xf numFmtId="0" fontId="0" fillId="0" borderId="0" xfId="0" applyBorder="1" applyAlignment="1" applyProtection="1">
      <alignment horizontal="left" vertical="center"/>
    </xf>
    <xf numFmtId="0" fontId="9" fillId="3" borderId="11" xfId="0" applyFont="1" applyFill="1" applyBorder="1" applyAlignment="1" applyProtection="1">
      <alignment horizontal="center"/>
    </xf>
    <xf numFmtId="0" fontId="9" fillId="3" borderId="29" xfId="0" applyFont="1" applyFill="1" applyBorder="1" applyAlignment="1" applyProtection="1">
      <alignment horizontal="center"/>
    </xf>
    <xf numFmtId="172" fontId="0" fillId="0" borderId="0" xfId="0" applyNumberFormat="1"/>
    <xf numFmtId="1" fontId="5" fillId="2" borderId="0" xfId="1" applyNumberFormat="1" applyFont="1" applyFill="1" applyBorder="1" applyAlignment="1" applyProtection="1">
      <alignment horizontal="center"/>
    </xf>
    <xf numFmtId="0" fontId="0" fillId="0" borderId="0" xfId="0" applyFill="1" applyProtection="1"/>
    <xf numFmtId="0" fontId="13" fillId="0" borderId="0" xfId="0" applyFont="1" applyAlignment="1" applyProtection="1">
      <alignment horizontal="left" vertical="top" wrapText="1"/>
    </xf>
    <xf numFmtId="0" fontId="0" fillId="0" borderId="0" xfId="0" applyBorder="1" applyAlignment="1" applyProtection="1">
      <alignment vertical="center"/>
    </xf>
    <xf numFmtId="0" fontId="0" fillId="0" borderId="11" xfId="0" applyBorder="1" applyProtection="1"/>
    <xf numFmtId="0" fontId="0" fillId="0" borderId="34" xfId="0" applyBorder="1" applyProtection="1"/>
    <xf numFmtId="164" fontId="0" fillId="0" borderId="34" xfId="0" applyNumberFormat="1" applyBorder="1" applyProtection="1"/>
    <xf numFmtId="164" fontId="0" fillId="0" borderId="30" xfId="0" applyNumberFormat="1" applyBorder="1" applyProtection="1"/>
    <xf numFmtId="0" fontId="21" fillId="0" borderId="34" xfId="0" applyFont="1" applyBorder="1" applyAlignment="1" applyProtection="1">
      <alignment vertical="center"/>
    </xf>
    <xf numFmtId="0" fontId="0" fillId="0" borderId="43" xfId="0" applyBorder="1" applyProtection="1"/>
    <xf numFmtId="164" fontId="0" fillId="0" borderId="45" xfId="0" applyNumberFormat="1" applyBorder="1" applyProtection="1"/>
    <xf numFmtId="1" fontId="7" fillId="2" borderId="26" xfId="1" applyNumberFormat="1" applyFont="1" applyFill="1" applyBorder="1" applyAlignment="1" applyProtection="1">
      <alignment horizontal="left"/>
    </xf>
    <xf numFmtId="1" fontId="8" fillId="2" borderId="25" xfId="1" applyNumberFormat="1" applyFont="1" applyFill="1" applyBorder="1" applyAlignment="1" applyProtection="1">
      <alignment horizontal="left" vertical="center"/>
    </xf>
    <xf numFmtId="1" fontId="8" fillId="2" borderId="23" xfId="1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12" fillId="0" borderId="0" xfId="0" applyFont="1" applyFill="1" applyBorder="1" applyAlignment="1" applyProtection="1">
      <alignment horizontal="left" vertical="center"/>
    </xf>
    <xf numFmtId="167" fontId="0" fillId="0" borderId="0" xfId="0" applyNumberFormat="1" applyFill="1" applyBorder="1" applyProtection="1"/>
    <xf numFmtId="9" fontId="0" fillId="0" borderId="0" xfId="5" applyFont="1"/>
    <xf numFmtId="1" fontId="8" fillId="2" borderId="25" xfId="1" applyNumberFormat="1" applyFont="1" applyFill="1" applyBorder="1" applyAlignment="1" applyProtection="1">
      <alignment horizontal="center" vertical="center"/>
    </xf>
    <xf numFmtId="1" fontId="8" fillId="2" borderId="24" xfId="1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1" fontId="8" fillId="2" borderId="46" xfId="1" applyNumberFormat="1" applyFont="1" applyFill="1" applyBorder="1" applyAlignment="1" applyProtection="1">
      <alignment horizontal="center" vertical="center" wrapText="1"/>
    </xf>
    <xf numFmtId="10" fontId="0" fillId="2" borderId="47" xfId="5" applyNumberFormat="1" applyFont="1" applyFill="1" applyBorder="1" applyAlignment="1" applyProtection="1">
      <alignment horizontal="center"/>
    </xf>
    <xf numFmtId="172" fontId="17" fillId="0" borderId="31" xfId="0" applyNumberFormat="1" applyFont="1" applyBorder="1" applyProtection="1">
      <protection locked="0"/>
    </xf>
    <xf numFmtId="0" fontId="22" fillId="0" borderId="0" xfId="0" applyFont="1" applyAlignment="1" applyProtection="1"/>
    <xf numFmtId="0" fontId="24" fillId="0" borderId="0" xfId="3" applyFont="1" applyAlignment="1">
      <alignment wrapText="1"/>
    </xf>
    <xf numFmtId="0" fontId="24" fillId="0" borderId="0" xfId="3" applyFont="1" applyAlignment="1">
      <alignment vertical="center" wrapText="1"/>
    </xf>
    <xf numFmtId="0" fontId="26" fillId="0" borderId="0" xfId="0" applyFont="1" applyAlignment="1" applyProtection="1"/>
    <xf numFmtId="0" fontId="23" fillId="0" borderId="0" xfId="0" applyFont="1" applyAlignment="1" applyProtection="1">
      <alignment horizontal="center"/>
    </xf>
    <xf numFmtId="0" fontId="11" fillId="3" borderId="10" xfId="0" applyFont="1" applyFill="1" applyBorder="1" applyAlignment="1" applyProtection="1">
      <alignment horizontal="right" vertical="center" wrapText="1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2" fillId="3" borderId="27" xfId="0" applyFont="1" applyFill="1" applyBorder="1" applyAlignment="1" applyProtection="1">
      <alignment horizontal="left"/>
    </xf>
    <xf numFmtId="0" fontId="12" fillId="3" borderId="0" xfId="0" applyFont="1" applyFill="1" applyBorder="1" applyAlignment="1" applyProtection="1">
      <alignment horizontal="left"/>
    </xf>
    <xf numFmtId="0" fontId="12" fillId="3" borderId="28" xfId="0" applyFont="1" applyFill="1" applyBorder="1" applyAlignment="1" applyProtection="1">
      <alignment horizontal="left"/>
    </xf>
    <xf numFmtId="0" fontId="10" fillId="0" borderId="0" xfId="0" applyFont="1" applyAlignment="1" applyProtection="1">
      <alignment horizontal="center"/>
    </xf>
    <xf numFmtId="0" fontId="13" fillId="0" borderId="0" xfId="0" applyFont="1" applyAlignment="1" applyProtection="1">
      <alignment horizontal="left" vertical="top" wrapText="1"/>
    </xf>
    <xf numFmtId="0" fontId="13" fillId="0" borderId="11" xfId="0" applyFont="1" applyBorder="1" applyAlignment="1" applyProtection="1">
      <alignment horizontal="left" vertical="center"/>
      <protection locked="0"/>
    </xf>
    <xf numFmtId="0" fontId="11" fillId="3" borderId="10" xfId="0" applyFont="1" applyFill="1" applyBorder="1" applyAlignment="1" applyProtection="1">
      <alignment horizontal="right" vertical="center"/>
    </xf>
    <xf numFmtId="10" fontId="18" fillId="2" borderId="20" xfId="5" applyNumberFormat="1" applyFont="1" applyFill="1" applyBorder="1" applyAlignment="1" applyProtection="1">
      <alignment horizontal="center" vertical="center"/>
    </xf>
    <xf numFmtId="0" fontId="13" fillId="0" borderId="41" xfId="0" applyFont="1" applyBorder="1" applyAlignment="1" applyProtection="1">
      <alignment horizontal="left" vertical="center"/>
      <protection locked="0"/>
    </xf>
    <xf numFmtId="0" fontId="13" fillId="0" borderId="22" xfId="0" applyFont="1" applyBorder="1" applyAlignment="1" applyProtection="1">
      <alignment horizontal="left" vertical="center"/>
      <protection locked="0"/>
    </xf>
    <xf numFmtId="171" fontId="18" fillId="2" borderId="32" xfId="0" applyNumberFormat="1" applyFont="1" applyFill="1" applyBorder="1" applyAlignment="1" applyProtection="1">
      <alignment horizontal="center" vertical="center"/>
    </xf>
    <xf numFmtId="171" fontId="18" fillId="2" borderId="33" xfId="0" applyNumberFormat="1" applyFont="1" applyFill="1" applyBorder="1" applyAlignment="1" applyProtection="1">
      <alignment horizontal="center" vertical="center"/>
    </xf>
    <xf numFmtId="0" fontId="13" fillId="0" borderId="38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0" fontId="13" fillId="0" borderId="20" xfId="0" applyFont="1" applyBorder="1" applyAlignment="1" applyProtection="1">
      <alignment horizontal="left" vertical="center"/>
      <protection locked="0"/>
    </xf>
    <xf numFmtId="0" fontId="13" fillId="0" borderId="34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0" fontId="12" fillId="3" borderId="37" xfId="0" applyFont="1" applyFill="1" applyBorder="1" applyAlignment="1" applyProtection="1">
      <alignment horizontal="left" vertical="center"/>
    </xf>
    <xf numFmtId="0" fontId="12" fillId="3" borderId="44" xfId="0" applyFont="1" applyFill="1" applyBorder="1" applyAlignment="1" applyProtection="1">
      <alignment horizontal="left" vertical="center"/>
    </xf>
    <xf numFmtId="0" fontId="12" fillId="3" borderId="38" xfId="0" applyFont="1" applyFill="1" applyBorder="1" applyAlignment="1" applyProtection="1">
      <alignment horizontal="left" vertical="center"/>
    </xf>
    <xf numFmtId="0" fontId="12" fillId="3" borderId="10" xfId="0" applyFont="1" applyFill="1" applyBorder="1" applyAlignment="1" applyProtection="1">
      <alignment horizontal="center"/>
    </xf>
    <xf numFmtId="0" fontId="11" fillId="3" borderId="40" xfId="0" applyFont="1" applyFill="1" applyBorder="1" applyAlignment="1" applyProtection="1">
      <alignment horizontal="right" vertical="center" wrapText="1"/>
    </xf>
    <xf numFmtId="0" fontId="11" fillId="3" borderId="17" xfId="0" applyFont="1" applyFill="1" applyBorder="1" applyAlignment="1" applyProtection="1">
      <alignment horizontal="right" vertical="center" wrapText="1"/>
    </xf>
    <xf numFmtId="0" fontId="11" fillId="3" borderId="16" xfId="0" applyFont="1" applyFill="1" applyBorder="1" applyAlignment="1" applyProtection="1">
      <alignment horizontal="right" vertical="center" wrapText="1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6" xfId="0" applyFont="1" applyBorder="1" applyAlignment="1" applyProtection="1">
      <alignment horizontal="left" vertical="center"/>
      <protection locked="0"/>
    </xf>
    <xf numFmtId="0" fontId="18" fillId="2" borderId="20" xfId="0" applyFont="1" applyFill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0" fontId="12" fillId="3" borderId="45" xfId="0" applyFont="1" applyFill="1" applyBorder="1" applyAlignment="1" applyProtection="1">
      <alignment horizontal="left"/>
    </xf>
    <xf numFmtId="0" fontId="11" fillId="3" borderId="10" xfId="0" applyFont="1" applyFill="1" applyBorder="1" applyAlignment="1" applyProtection="1">
      <alignment horizontal="center"/>
    </xf>
    <xf numFmtId="0" fontId="9" fillId="3" borderId="0" xfId="0" applyFont="1" applyFill="1" applyBorder="1" applyAlignment="1">
      <alignment horizontal="center"/>
    </xf>
    <xf numFmtId="0" fontId="0" fillId="0" borderId="20" xfId="0" applyBorder="1" applyAlignment="1">
      <alignment horizontal="left" vertical="center"/>
    </xf>
    <xf numFmtId="0" fontId="9" fillId="3" borderId="10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28" xfId="0" applyFont="1" applyFill="1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0" xfId="0" applyAlignment="1">
      <alignment horizontal="center"/>
    </xf>
  </cellXfs>
  <cellStyles count="6">
    <cellStyle name="Normal" xfId="0" builtinId="0"/>
    <cellStyle name="Normal 2" xfId="1" xr:uid="{9EBF99FF-81EC-43AF-9521-EEBFA9D2FDCF}"/>
    <cellStyle name="Normal 2 2" xfId="2" xr:uid="{85F27E0C-3095-45AC-9618-7105C4D28841}"/>
    <cellStyle name="Normal 3" xfId="3" xr:uid="{C9092799-75CC-4955-9356-988223EDDC3C}"/>
    <cellStyle name="Normal 4" xfId="4" xr:uid="{F0AE6827-3C66-42F9-A3EE-59D69F1F9491}"/>
    <cellStyle name="Percent" xfId="5" builtinId="5"/>
  </cellStyles>
  <dxfs count="23"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b/>
        <i val="0"/>
      </font>
      <fill>
        <patternFill>
          <bgColor rgb="FFEFB661"/>
        </patternFill>
      </fill>
    </dxf>
    <dxf>
      <font>
        <b/>
        <i val="0"/>
      </font>
      <fill>
        <patternFill>
          <bgColor rgb="FFCE1126"/>
        </patternFill>
      </fill>
    </dxf>
    <dxf>
      <font>
        <strike/>
      </font>
    </dxf>
    <dxf>
      <font>
        <b/>
        <i val="0"/>
      </font>
      <fill>
        <patternFill>
          <bgColor rgb="FFEFB661"/>
        </patternFill>
      </fill>
    </dxf>
    <dxf>
      <font>
        <strike/>
      </font>
    </dxf>
  </dxfs>
  <tableStyles count="0" defaultTableStyle="TableStyleMedium2" defaultPivotStyle="PivotStyleLight16"/>
  <colors>
    <mruColors>
      <color rgb="FFEFB661"/>
      <color rgb="FF7BA7BC"/>
      <color rgb="FF9ABEAA"/>
      <color rgb="FF908CC2"/>
      <color rgb="FFB7A99A"/>
      <color rgb="FFCE1126"/>
      <color rgb="FF63666A"/>
      <color rgb="FFCE1127"/>
      <color rgb="FFD9D9D6"/>
      <color rgb="FFD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>
                <a:latin typeface="Aptos Serif" panose="02020604070405020304" pitchFamily="18" charset="0"/>
                <a:cs typeface="Aptos Serif" panose="02020604070405020304" pitchFamily="18" charset="0"/>
              </a:rPr>
              <a:t>Part*INSPECTOR Interaction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Graphs!$B$3</c:f>
              <c:strCache>
                <c:ptCount val="1"/>
                <c:pt idx="0">
                  <c:v>Inspector 1</c:v>
                </c:pt>
              </c:strCache>
            </c:strRef>
          </c:tx>
          <c:spPr>
            <a:ln w="22225" cap="rnd">
              <a:solidFill>
                <a:srgbClr val="63666A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63666A"/>
              </a:solidFill>
              <a:ln w="9525">
                <a:solidFill>
                  <a:srgbClr val="63666A"/>
                </a:solidFill>
                <a:round/>
              </a:ln>
              <a:effectLst/>
            </c:spPr>
          </c:marker>
          <c:val>
            <c:numRef>
              <c:f>Graphs!$B$4:$B$8</c:f>
              <c:numCache>
                <c:formatCode>0.000000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C1-4DB5-B0F1-FB23C984B4C5}"/>
            </c:ext>
          </c:extLst>
        </c:ser>
        <c:ser>
          <c:idx val="2"/>
          <c:order val="1"/>
          <c:tx>
            <c:strRef>
              <c:f>Graphs!$C$3</c:f>
              <c:strCache>
                <c:ptCount val="1"/>
                <c:pt idx="0">
                  <c:v>Inspector 2</c:v>
                </c:pt>
              </c:strCache>
            </c:strRef>
          </c:tx>
          <c:spPr>
            <a:ln w="22225" cap="rnd">
              <a:solidFill>
                <a:srgbClr val="CE1127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rgbClr val="CE1127"/>
              </a:solidFill>
              <a:ln w="9525">
                <a:solidFill>
                  <a:srgbClr val="CE1127"/>
                </a:solidFill>
                <a:round/>
              </a:ln>
              <a:effectLst/>
            </c:spPr>
          </c:marker>
          <c:val>
            <c:numRef>
              <c:f>Graphs!$C$4:$C$8</c:f>
              <c:numCache>
                <c:formatCode>0.000000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C1-4DB5-B0F1-FB23C984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3272648"/>
        <c:axId val="1133273728"/>
      </c:lineChart>
      <c:catAx>
        <c:axId val="1133272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 Serif" panose="02020604070405020304" pitchFamily="18" charset="0"/>
                    <a:ea typeface="+mn-ea"/>
                    <a:cs typeface="Aptos Serif" panose="02020604070405020304" pitchFamily="18" charset="0"/>
                  </a:defRPr>
                </a:pPr>
                <a:r>
                  <a:rPr lang="en-US" b="0">
                    <a:latin typeface="Aptos Serif" panose="02020604070405020304" pitchFamily="18" charset="0"/>
                    <a:cs typeface="Aptos Serif" panose="02020604070405020304" pitchFamily="18" charset="0"/>
                  </a:rPr>
                  <a:t>Part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 Serif" panose="02020604070405020304" pitchFamily="18" charset="0"/>
                  <a:ea typeface="+mn-ea"/>
                  <a:cs typeface="Aptos Serif" panose="02020604070405020304" pitchFamily="18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273728"/>
        <c:crosses val="autoZero"/>
        <c:auto val="1"/>
        <c:lblAlgn val="ctr"/>
        <c:lblOffset val="100"/>
        <c:noMultiLvlLbl val="0"/>
      </c:catAx>
      <c:valAx>
        <c:axId val="11332737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ptos Serif" panose="02020604070405020304" pitchFamily="18" charset="0"/>
                    <a:ea typeface="+mn-ea"/>
                    <a:cs typeface="Aptos Serif" panose="02020604070405020304" pitchFamily="18" charset="0"/>
                  </a:defRPr>
                </a:pPr>
                <a:r>
                  <a:rPr lang="en-US" b="1">
                    <a:latin typeface="Aptos Serif" panose="02020604070405020304" pitchFamily="18" charset="0"/>
                    <a:cs typeface="Aptos Serif" panose="02020604070405020304" pitchFamily="18" charset="0"/>
                  </a:rPr>
                  <a:t>Average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ptos Serif" panose="02020604070405020304" pitchFamily="18" charset="0"/>
                  <a:ea typeface="+mn-ea"/>
                  <a:cs typeface="Aptos Serif" panose="02020604070405020304" pitchFamily="18" charset="0"/>
                </a:defRPr>
              </a:pPr>
              <a:endParaRPr lang="en-US"/>
            </a:p>
          </c:txPr>
        </c:title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1133272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Graphs!$L$27</c:f>
              <c:strCache>
                <c:ptCount val="1"/>
                <c:pt idx="0">
                  <c:v>Operator 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Graphs!$R$28:$R$37</c:f>
              <c:numCache>
                <c:formatCode>General</c:formatCode>
                <c:ptCount val="10"/>
                <c:pt idx="0">
                  <c:v>1.1325577491917944</c:v>
                </c:pt>
                <c:pt idx="1">
                  <c:v>1.0132126734107809</c:v>
                </c:pt>
                <c:pt idx="2">
                  <c:v>0.85901553896140614</c:v>
                </c:pt>
                <c:pt idx="3">
                  <c:v>0.88969937626885132</c:v>
                </c:pt>
                <c:pt idx="4">
                  <c:v>1.1157605000835564</c:v>
                </c:pt>
                <c:pt idx="5">
                  <c:v>0.97541758988339933</c:v>
                </c:pt>
                <c:pt idx="6">
                  <c:v>0.97369888589849884</c:v>
                </c:pt>
                <c:pt idx="7">
                  <c:v>1.0762466368053136</c:v>
                </c:pt>
                <c:pt idx="8">
                  <c:v>1.0466225442116552</c:v>
                </c:pt>
                <c:pt idx="9">
                  <c:v>0.90144098585083698</c:v>
                </c:pt>
              </c:numCache>
            </c:numRef>
          </c:xVal>
          <c:yVal>
            <c:numRef>
              <c:f>Graphs!$L$28:$L$37</c:f>
              <c:numCache>
                <c:formatCode>General</c:formatCode>
                <c:ptCount val="10"/>
                <c:pt idx="0">
                  <c:v>0.501</c:v>
                </c:pt>
                <c:pt idx="1">
                  <c:v>0.499</c:v>
                </c:pt>
                <c:pt idx="2">
                  <c:v>0.497</c:v>
                </c:pt>
                <c:pt idx="3">
                  <c:v>0.5</c:v>
                </c:pt>
                <c:pt idx="4">
                  <c:v>0.502</c:v>
                </c:pt>
                <c:pt idx="5">
                  <c:v>0.501</c:v>
                </c:pt>
                <c:pt idx="6">
                  <c:v>0.5</c:v>
                </c:pt>
                <c:pt idx="7">
                  <c:v>0.499</c:v>
                </c:pt>
                <c:pt idx="8">
                  <c:v>0.501</c:v>
                </c:pt>
                <c:pt idx="9">
                  <c:v>0.502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09-4854-9EA9-7C5C568A1648}"/>
            </c:ext>
          </c:extLst>
        </c:ser>
        <c:ser>
          <c:idx val="1"/>
          <c:order val="1"/>
          <c:tx>
            <c:strRef>
              <c:f>Graphs!$M$27</c:f>
              <c:strCache>
                <c:ptCount val="1"/>
                <c:pt idx="0">
                  <c:v>Operator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Graphs!$S$28:$S$37</c:f>
              <c:numCache>
                <c:formatCode>General</c:formatCode>
                <c:ptCount val="10"/>
                <c:pt idx="0">
                  <c:v>1.8516421388829045</c:v>
                </c:pt>
                <c:pt idx="1">
                  <c:v>2.0747271162970891</c:v>
                </c:pt>
                <c:pt idx="2">
                  <c:v>1.9357412351361036</c:v>
                </c:pt>
                <c:pt idx="3">
                  <c:v>2.0666567790710717</c:v>
                </c:pt>
                <c:pt idx="4">
                  <c:v>1.9065640817105916</c:v>
                </c:pt>
                <c:pt idx="5">
                  <c:v>2.0288713578193152</c:v>
                </c:pt>
                <c:pt idx="6">
                  <c:v>1.8804663689280479</c:v>
                </c:pt>
                <c:pt idx="7">
                  <c:v>1.9874271736759859</c:v>
                </c:pt>
                <c:pt idx="8">
                  <c:v>2.1395829200687309</c:v>
                </c:pt>
                <c:pt idx="9">
                  <c:v>1.904646215578085</c:v>
                </c:pt>
              </c:numCache>
            </c:numRef>
          </c:xVal>
          <c:yVal>
            <c:numRef>
              <c:f>Graphs!$M$28:$M$37</c:f>
              <c:numCache>
                <c:formatCode>General</c:formatCode>
                <c:ptCount val="10"/>
                <c:pt idx="0">
                  <c:v>0.502</c:v>
                </c:pt>
                <c:pt idx="1">
                  <c:v>0.5</c:v>
                </c:pt>
                <c:pt idx="2">
                  <c:v>0.498</c:v>
                </c:pt>
                <c:pt idx="3">
                  <c:v>0.499</c:v>
                </c:pt>
                <c:pt idx="4">
                  <c:v>0.5</c:v>
                </c:pt>
                <c:pt idx="5">
                  <c:v>0.502</c:v>
                </c:pt>
                <c:pt idx="6">
                  <c:v>0.501</c:v>
                </c:pt>
                <c:pt idx="7">
                  <c:v>0.497</c:v>
                </c:pt>
                <c:pt idx="8">
                  <c:v>0.5</c:v>
                </c:pt>
                <c:pt idx="9">
                  <c:v>0.502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09-4854-9EA9-7C5C568A1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0547888"/>
        <c:axId val="870548248"/>
      </c:scatterChart>
      <c:valAx>
        <c:axId val="870547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0548248"/>
        <c:crosses val="autoZero"/>
        <c:crossBetween val="midCat"/>
      </c:valAx>
      <c:valAx>
        <c:axId val="870548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0547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Graphs!$B$59</c:f>
              <c:strCache>
                <c:ptCount val="1"/>
                <c:pt idx="0">
                  <c:v>Inspector 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63666A">
                  <a:alpha val="92000"/>
                </a:srgbClr>
              </a:solidFill>
              <a:ln w="9525">
                <a:solidFill>
                  <a:srgbClr val="63666A"/>
                </a:solidFill>
              </a:ln>
              <a:effectLst/>
            </c:spPr>
          </c:marker>
          <c:xVal>
            <c:numRef>
              <c:f>Graphs!$D$60:$D$69</c:f>
              <c:numCache>
                <c:formatCode>0.000000</c:formatCode>
                <c:ptCount val="10"/>
                <c:pt idx="0">
                  <c:v>0.95</c:v>
                </c:pt>
                <c:pt idx="1">
                  <c:v>0.96</c:v>
                </c:pt>
                <c:pt idx="2">
                  <c:v>0.97</c:v>
                </c:pt>
                <c:pt idx="3">
                  <c:v>0.98</c:v>
                </c:pt>
                <c:pt idx="4">
                  <c:v>0.99</c:v>
                </c:pt>
                <c:pt idx="5">
                  <c:v>1</c:v>
                </c:pt>
                <c:pt idx="6">
                  <c:v>1.01</c:v>
                </c:pt>
                <c:pt idx="7">
                  <c:v>1.02</c:v>
                </c:pt>
                <c:pt idx="8">
                  <c:v>1.03</c:v>
                </c:pt>
                <c:pt idx="9">
                  <c:v>1.04</c:v>
                </c:pt>
              </c:numCache>
            </c:numRef>
          </c:xVal>
          <c:yVal>
            <c:numRef>
              <c:f>Graphs!$B$60:$B$69</c:f>
              <c:numCache>
                <c:formatCode>0.000000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DA-400E-825C-86F2931F0973}"/>
            </c:ext>
          </c:extLst>
        </c:ser>
        <c:ser>
          <c:idx val="1"/>
          <c:order val="1"/>
          <c:tx>
            <c:strRef>
              <c:f>Graphs!$C$59</c:f>
              <c:strCache>
                <c:ptCount val="1"/>
                <c:pt idx="0">
                  <c:v>Inspector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rgbClr val="CE1126"/>
              </a:solidFill>
              <a:ln w="9525">
                <a:solidFill>
                  <a:srgbClr val="CE1126"/>
                </a:solidFill>
              </a:ln>
              <a:effectLst/>
            </c:spPr>
          </c:marker>
          <c:xVal>
            <c:numRef>
              <c:f>Graphs!$E$60:$E$69</c:f>
              <c:numCache>
                <c:formatCode>0.000000</c:formatCode>
                <c:ptCount val="10"/>
                <c:pt idx="0">
                  <c:v>1.95</c:v>
                </c:pt>
                <c:pt idx="1">
                  <c:v>1.96</c:v>
                </c:pt>
                <c:pt idx="2">
                  <c:v>1.97</c:v>
                </c:pt>
                <c:pt idx="3">
                  <c:v>1.98</c:v>
                </c:pt>
                <c:pt idx="4">
                  <c:v>1.99</c:v>
                </c:pt>
                <c:pt idx="5">
                  <c:v>2</c:v>
                </c:pt>
                <c:pt idx="6">
                  <c:v>2.0099999999999998</c:v>
                </c:pt>
                <c:pt idx="7">
                  <c:v>2.02</c:v>
                </c:pt>
                <c:pt idx="8">
                  <c:v>2.0299999999999998</c:v>
                </c:pt>
                <c:pt idx="9">
                  <c:v>2.04</c:v>
                </c:pt>
              </c:numCache>
            </c:numRef>
          </c:xVal>
          <c:yVal>
            <c:numRef>
              <c:f>Graphs!$C$60:$C$69</c:f>
              <c:numCache>
                <c:formatCode>0.000000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DA-400E-825C-86F2931F0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4180080"/>
        <c:axId val="1254183680"/>
      </c:scatterChart>
      <c:valAx>
        <c:axId val="1254180080"/>
        <c:scaling>
          <c:orientation val="minMax"/>
          <c:max val="2.5"/>
          <c:min val="0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crossAx val="1254183680"/>
        <c:crosses val="autoZero"/>
        <c:crossBetween val="midCat"/>
        <c:minorUnit val="2.5"/>
      </c:valAx>
      <c:valAx>
        <c:axId val="125418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4180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Graphs!$B$84</c:f>
              <c:strCache>
                <c:ptCount val="1"/>
                <c:pt idx="0">
                  <c:v>Total Gage R&amp;R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Graphs!$A$86</c:f>
              <c:strCache>
                <c:ptCount val="1"/>
                <c:pt idx="0">
                  <c:v>Source of Variation</c:v>
                </c:pt>
              </c:strCache>
            </c:strRef>
          </c:cat>
          <c:val>
            <c:numRef>
              <c:f>Graphs!$B$86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A3-4022-B047-016EA64ACD60}"/>
            </c:ext>
          </c:extLst>
        </c:ser>
        <c:ser>
          <c:idx val="5"/>
          <c:order val="5"/>
          <c:tx>
            <c:strRef>
              <c:f>Graphs!$G$84</c:f>
              <c:strCache>
                <c:ptCount val="1"/>
                <c:pt idx="0">
                  <c:v>Part - to - Part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Graphs!$A$86</c:f>
              <c:strCache>
                <c:ptCount val="1"/>
                <c:pt idx="0">
                  <c:v>Source of Variation</c:v>
                </c:pt>
              </c:strCache>
            </c:strRef>
          </c:cat>
          <c:val>
            <c:numRef>
              <c:f>Graphs!$G$86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A3-4022-B047-016EA64AC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7461216"/>
        <c:axId val="62058984"/>
        <c:extLst>
          <c:ext xmlns:c15="http://schemas.microsoft.com/office/drawing/2012/chart" uri="{02D57815-91ED-43cb-92C2-25804820EDAC}">
            <c15:filteredBar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Graphs!$C$84</c15:sqref>
                        </c15:formulaRef>
                      </c:ext>
                    </c:extLst>
                    <c:strCache>
                      <c:ptCount val="1"/>
                      <c:pt idx="0">
                        <c:v>     Repeatability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Graphs!$C$86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E8A3-4022-B047-016EA64ACD6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Graphs!$D$84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Graphs!$D$86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E8A3-4022-B047-016EA64ACD6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Graphs!$E$84</c15:sqref>
                        </c15:formulaRef>
                      </c:ext>
                    </c:extLst>
                    <c:strCache>
                      <c:ptCount val="1"/>
                      <c:pt idx="0">
                        <c:v>          Inspector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Graphs!$E$86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8A3-4022-B047-016EA64ACD6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Graphs!$F$84</c15:sqref>
                        </c15:formulaRef>
                      </c:ext>
                    </c:extLst>
                    <c:strCache>
                      <c:ptCount val="1"/>
                      <c:pt idx="0">
                        <c:v>          Interaction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Graphs!$F$86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8A3-4022-B047-016EA64ACD60}"/>
                  </c:ext>
                </c:extLst>
              </c15:ser>
            </c15:filteredBarSeries>
          </c:ext>
        </c:extLst>
      </c:barChart>
      <c:catAx>
        <c:axId val="5574612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058984"/>
        <c:crosses val="autoZero"/>
        <c:auto val="1"/>
        <c:lblAlgn val="ctr"/>
        <c:lblOffset val="100"/>
        <c:noMultiLvlLbl val="0"/>
      </c:catAx>
      <c:valAx>
        <c:axId val="6205898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461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Graphs!$B$103</c:f>
              <c:strCache>
                <c:ptCount val="1"/>
                <c:pt idx="0">
                  <c:v>Repeatability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Graphs!$A$104</c:f>
              <c:strCache>
                <c:ptCount val="1"/>
                <c:pt idx="0">
                  <c:v>Gage R&amp;R Variation</c:v>
                </c:pt>
              </c:strCache>
            </c:strRef>
          </c:cat>
          <c:val>
            <c:numRef>
              <c:f>Graphs!$B$104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A-4040-B64E-90E8A94F0850}"/>
            </c:ext>
          </c:extLst>
        </c:ser>
        <c:ser>
          <c:idx val="1"/>
          <c:order val="1"/>
          <c:tx>
            <c:strRef>
              <c:f>Graphs!$C$103</c:f>
              <c:strCache>
                <c:ptCount val="1"/>
                <c:pt idx="0">
                  <c:v>Reproducibility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Graphs!$A$104</c:f>
              <c:strCache>
                <c:ptCount val="1"/>
                <c:pt idx="0">
                  <c:v>Gage R&amp;R Variation</c:v>
                </c:pt>
              </c:strCache>
            </c:strRef>
          </c:cat>
          <c:val>
            <c:numRef>
              <c:f>Graphs!$C$104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DA-4040-B64E-90E8A94F0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5887288"/>
        <c:axId val="1245887648"/>
      </c:barChart>
      <c:catAx>
        <c:axId val="1245887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887648"/>
        <c:crosses val="autoZero"/>
        <c:auto val="1"/>
        <c:lblAlgn val="ctr"/>
        <c:lblOffset val="100"/>
        <c:noMultiLvlLbl val="0"/>
      </c:catAx>
      <c:valAx>
        <c:axId val="124588764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887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r>
              <a:rPr lang="en-US" sz="1200">
                <a:latin typeface="Aptos Serif" panose="02020604070405020304" pitchFamily="18" charset="0"/>
                <a:cs typeface="Aptos Serif" panose="02020604070405020304" pitchFamily="18" charset="0"/>
              </a:rPr>
              <a:t>MEASUREMENTS</a:t>
            </a:r>
            <a:r>
              <a:rPr lang="en-US" sz="1200" baseline="0">
                <a:latin typeface="Aptos Serif" panose="02020604070405020304" pitchFamily="18" charset="0"/>
                <a:cs typeface="Aptos Serif" panose="02020604070405020304" pitchFamily="18" charset="0"/>
              </a:rPr>
              <a:t> BY PART</a:t>
            </a:r>
            <a:endParaRPr lang="en-US" sz="1200">
              <a:latin typeface="Aptos Serif" panose="02020604070405020304" pitchFamily="18" charset="0"/>
              <a:cs typeface="Aptos Serif" panose="0202060407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ptos Serif" panose="02020604070405020304" pitchFamily="18" charset="0"/>
              <a:ea typeface="+mn-ea"/>
              <a:cs typeface="Aptos Serif" panose="0202060407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066353578650677"/>
          <c:y val="0.18498978689738174"/>
          <c:w val="0.80525105598888191"/>
          <c:h val="0.6222614949426329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solidFill>
                <a:srgbClr val="63666A">
                  <a:alpha val="96000"/>
                </a:srgbClr>
              </a:solidFill>
              <a:ln w="15875">
                <a:solidFill>
                  <a:srgbClr val="63666A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Graphs!$A$46:$F$46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A8-4793-B417-156AB65B86B4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solidFill>
                <a:srgbClr val="63666A"/>
              </a:solidFill>
              <a:ln w="15875">
                <a:solidFill>
                  <a:srgbClr val="63666A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Graphs!$A$47:$F$47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A8-4793-B417-156AB65B86B4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CE1127"/>
              </a:solidFill>
              <a:ln w="15875">
                <a:solidFill>
                  <a:srgbClr val="CE1127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Graphs!$A$48:$F$48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A8-4793-B417-156AB65B86B4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CE1127"/>
              </a:solidFill>
              <a:ln w="15875">
                <a:solidFill>
                  <a:srgbClr val="CE1127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Graphs!$A$49:$F$49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DA8-4793-B417-156AB65B86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8590120"/>
        <c:axId val="1298596240"/>
      </c:scatterChart>
      <c:catAx>
        <c:axId val="1298590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>
                    <a:latin typeface="Aptos Serif" panose="02020604070405020304" pitchFamily="18" charset="0"/>
                    <a:cs typeface="Aptos Serif" panose="02020604070405020304" pitchFamily="18" charset="0"/>
                  </a:rPr>
                  <a:t>PART</a:t>
                </a:r>
                <a:endParaRPr lang="en-US">
                  <a:latin typeface="Aptos Serif" panose="02020604070405020304" pitchFamily="18" charset="0"/>
                  <a:cs typeface="Aptos Serif" panose="0202060407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52220065350291622"/>
              <c:y val="0.898642470784725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96240"/>
        <c:crosses val="autoZero"/>
        <c:auto val="1"/>
        <c:lblAlgn val="ctr"/>
        <c:lblOffset val="100"/>
        <c:noMultiLvlLbl val="0"/>
      </c:catAx>
      <c:valAx>
        <c:axId val="129859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1298590120"/>
        <c:crossesAt val="0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ptos Serif" panose="02020604070405020304" pitchFamily="18" charset="0"/>
                <a:cs typeface="Aptos Serif" panose="02020604070405020304" pitchFamily="18" charset="0"/>
              </a:rPr>
              <a:t>MEASUREMENTS</a:t>
            </a:r>
            <a:r>
              <a:rPr lang="en-US" sz="1200" baseline="0">
                <a:latin typeface="Aptos Serif" panose="02020604070405020304" pitchFamily="18" charset="0"/>
                <a:cs typeface="Aptos Serif" panose="02020604070405020304" pitchFamily="18" charset="0"/>
              </a:rPr>
              <a:t> BY INSPECTOR</a:t>
            </a:r>
            <a:endParaRPr lang="en-US" sz="1200">
              <a:latin typeface="Aptos Serif" panose="02020604070405020304" pitchFamily="18" charset="0"/>
              <a:cs typeface="Aptos Serif" panose="0202060407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Graphs!$B$59</c:f>
              <c:strCache>
                <c:ptCount val="1"/>
                <c:pt idx="0">
                  <c:v>Inspector 1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x"/>
            <c:size val="6"/>
            <c:spPr>
              <a:solidFill>
                <a:srgbClr val="63666A">
                  <a:alpha val="92000"/>
                </a:srgbClr>
              </a:solidFill>
              <a:ln w="9525">
                <a:solidFill>
                  <a:srgbClr val="63666A"/>
                </a:solidFill>
              </a:ln>
              <a:effectLst/>
            </c:spPr>
          </c:marker>
          <c:xVal>
            <c:numRef>
              <c:f>Graphs!$D$60:$D$69</c:f>
              <c:numCache>
                <c:formatCode>0.000000</c:formatCode>
                <c:ptCount val="10"/>
                <c:pt idx="0">
                  <c:v>0.95</c:v>
                </c:pt>
                <c:pt idx="1">
                  <c:v>0.96</c:v>
                </c:pt>
                <c:pt idx="2">
                  <c:v>0.97</c:v>
                </c:pt>
                <c:pt idx="3">
                  <c:v>0.98</c:v>
                </c:pt>
                <c:pt idx="4">
                  <c:v>0.99</c:v>
                </c:pt>
                <c:pt idx="5">
                  <c:v>1</c:v>
                </c:pt>
                <c:pt idx="6">
                  <c:v>1.01</c:v>
                </c:pt>
                <c:pt idx="7">
                  <c:v>1.02</c:v>
                </c:pt>
                <c:pt idx="8">
                  <c:v>1.03</c:v>
                </c:pt>
                <c:pt idx="9">
                  <c:v>1.04</c:v>
                </c:pt>
              </c:numCache>
            </c:numRef>
          </c:xVal>
          <c:yVal>
            <c:numRef>
              <c:f>Graphs!$B$60:$B$69</c:f>
              <c:numCache>
                <c:formatCode>0.000000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FB-4810-BA2B-B6AAC75F9222}"/>
            </c:ext>
          </c:extLst>
        </c:ser>
        <c:ser>
          <c:idx val="1"/>
          <c:order val="1"/>
          <c:tx>
            <c:strRef>
              <c:f>Graphs!$C$59</c:f>
              <c:strCache>
                <c:ptCount val="1"/>
                <c:pt idx="0">
                  <c:v>Inspector 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CE1126"/>
              </a:solidFill>
              <a:ln w="9525">
                <a:solidFill>
                  <a:srgbClr val="CE1126"/>
                </a:solidFill>
              </a:ln>
              <a:effectLst/>
            </c:spPr>
          </c:marker>
          <c:xVal>
            <c:numRef>
              <c:f>Graphs!$E$60:$E$69</c:f>
              <c:numCache>
                <c:formatCode>0.000000</c:formatCode>
                <c:ptCount val="10"/>
                <c:pt idx="0">
                  <c:v>1.95</c:v>
                </c:pt>
                <c:pt idx="1">
                  <c:v>1.96</c:v>
                </c:pt>
                <c:pt idx="2">
                  <c:v>1.97</c:v>
                </c:pt>
                <c:pt idx="3">
                  <c:v>1.98</c:v>
                </c:pt>
                <c:pt idx="4">
                  <c:v>1.99</c:v>
                </c:pt>
                <c:pt idx="5">
                  <c:v>2</c:v>
                </c:pt>
                <c:pt idx="6">
                  <c:v>2.0099999999999998</c:v>
                </c:pt>
                <c:pt idx="7">
                  <c:v>2.02</c:v>
                </c:pt>
                <c:pt idx="8">
                  <c:v>2.0299999999999998</c:v>
                </c:pt>
                <c:pt idx="9">
                  <c:v>2.04</c:v>
                </c:pt>
              </c:numCache>
            </c:numRef>
          </c:xVal>
          <c:yVal>
            <c:numRef>
              <c:f>Graphs!$C$60:$C$69</c:f>
              <c:numCache>
                <c:formatCode>0.000000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FB-4810-BA2B-B6AAC75F9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4180080"/>
        <c:axId val="1254183680"/>
      </c:scatterChart>
      <c:valAx>
        <c:axId val="1254180080"/>
        <c:scaling>
          <c:orientation val="minMax"/>
          <c:max val="2.5"/>
          <c:min val="0.5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crossAx val="1254183680"/>
        <c:crosses val="autoZero"/>
        <c:crossBetween val="midCat"/>
        <c:minorUnit val="2.5"/>
      </c:valAx>
      <c:valAx>
        <c:axId val="125418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1254180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1"/>
          <c:order val="0"/>
          <c:tx>
            <c:strRef>
              <c:f>Graphs!$B$84</c:f>
              <c:strCache>
                <c:ptCount val="1"/>
                <c:pt idx="0">
                  <c:v>Total Gage R&amp;R</c:v>
                </c:pt>
              </c:strCache>
            </c:strRef>
          </c:tx>
          <c:spPr>
            <a:solidFill>
              <a:srgbClr val="7BA7BC"/>
            </a:solidFill>
            <a:ln>
              <a:noFill/>
            </a:ln>
            <a:effectLst/>
          </c:spPr>
          <c:invertIfNegative val="0"/>
          <c:cat>
            <c:strRef>
              <c:f>Graphs!$A$86</c:f>
              <c:strCache>
                <c:ptCount val="1"/>
                <c:pt idx="0">
                  <c:v>Source of Variation</c:v>
                </c:pt>
              </c:strCache>
            </c:strRef>
          </c:cat>
          <c:val>
            <c:numRef>
              <c:f>Graphs!$B$86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24-4A18-86C1-1C645BF40327}"/>
            </c:ext>
          </c:extLst>
        </c:ser>
        <c:ser>
          <c:idx val="5"/>
          <c:order val="5"/>
          <c:tx>
            <c:strRef>
              <c:f>Graphs!$G$84</c:f>
              <c:strCache>
                <c:ptCount val="1"/>
                <c:pt idx="0">
                  <c:v>Part - to - Part</c:v>
                </c:pt>
              </c:strCache>
            </c:strRef>
          </c:tx>
          <c:spPr>
            <a:solidFill>
              <a:srgbClr val="B7A99A"/>
            </a:solidFill>
            <a:ln>
              <a:noFill/>
            </a:ln>
            <a:effectLst/>
          </c:spPr>
          <c:invertIfNegative val="0"/>
          <c:cat>
            <c:strRef>
              <c:f>Graphs!$A$86</c:f>
              <c:strCache>
                <c:ptCount val="1"/>
                <c:pt idx="0">
                  <c:v>Source of Variation</c:v>
                </c:pt>
              </c:strCache>
            </c:strRef>
          </c:cat>
          <c:val>
            <c:numRef>
              <c:f>Graphs!$G$86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24-4A18-86C1-1C645BF40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57461216"/>
        <c:axId val="62058984"/>
        <c:extLst>
          <c:ext xmlns:c15="http://schemas.microsoft.com/office/drawing/2012/chart" uri="{02D57815-91ED-43cb-92C2-25804820EDAC}">
            <c15:filteredBarSeries>
              <c15:ser>
                <c:idx val="0"/>
                <c:order val="1"/>
                <c:tx>
                  <c:strRef>
                    <c:extLst>
                      <c:ext uri="{02D57815-91ED-43cb-92C2-25804820EDAC}">
                        <c15:formulaRef>
                          <c15:sqref>Graphs!$C$84</c15:sqref>
                        </c15:formulaRef>
                      </c:ext>
                    </c:extLst>
                    <c:strCache>
                      <c:ptCount val="1"/>
                      <c:pt idx="0">
                        <c:v>     Repeatability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Graphs!$C$86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F824-4A18-86C1-1C645BF4032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Graphs!$D$84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Graphs!$D$86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F824-4A18-86C1-1C645BF4032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Graphs!$E$84</c15:sqref>
                        </c15:formulaRef>
                      </c:ext>
                    </c:extLst>
                    <c:strCache>
                      <c:ptCount val="1"/>
                      <c:pt idx="0">
                        <c:v>          Inspector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Graphs!$E$86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F824-4A18-86C1-1C645BF4032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Graphs!$F$84</c15:sqref>
                        </c15:formulaRef>
                      </c:ext>
                    </c:extLst>
                    <c:strCache>
                      <c:ptCount val="1"/>
                      <c:pt idx="0">
                        <c:v>          Interaction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Graphs!$A$86</c15:sqref>
                        </c15:formulaRef>
                      </c:ext>
                    </c:extLst>
                    <c:strCache>
                      <c:ptCount val="1"/>
                      <c:pt idx="0">
                        <c:v>Source of Variation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Graphs!$F$86</c15:sqref>
                        </c15:formulaRef>
                      </c:ext>
                    </c:extLst>
                    <c:numCache>
                      <c:formatCode>0%</c:formatCode>
                      <c:ptCount val="1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824-4A18-86C1-1C645BF40327}"/>
                  </c:ext>
                </c:extLst>
              </c15:ser>
            </c15:filteredBarSeries>
          </c:ext>
        </c:extLst>
      </c:barChart>
      <c:catAx>
        <c:axId val="5574612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62058984"/>
        <c:crosses val="autoZero"/>
        <c:auto val="1"/>
        <c:lblAlgn val="ctr"/>
        <c:lblOffset val="100"/>
        <c:noMultiLvlLbl val="0"/>
      </c:catAx>
      <c:valAx>
        <c:axId val="6205898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557461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Graphs!$B$103</c:f>
              <c:strCache>
                <c:ptCount val="1"/>
                <c:pt idx="0">
                  <c:v>Repeatability</c:v>
                </c:pt>
              </c:strCache>
            </c:strRef>
          </c:tx>
          <c:spPr>
            <a:solidFill>
              <a:srgbClr val="908CC2"/>
            </a:solidFill>
            <a:ln>
              <a:noFill/>
            </a:ln>
            <a:effectLst/>
          </c:spPr>
          <c:invertIfNegative val="0"/>
          <c:cat>
            <c:strRef>
              <c:f>Graphs!$A$104</c:f>
              <c:strCache>
                <c:ptCount val="1"/>
                <c:pt idx="0">
                  <c:v>Gage R&amp;R Variation</c:v>
                </c:pt>
              </c:strCache>
            </c:strRef>
          </c:cat>
          <c:val>
            <c:numRef>
              <c:f>Graphs!$B$104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EB-4BAE-B32A-9FD3BEA42549}"/>
            </c:ext>
          </c:extLst>
        </c:ser>
        <c:ser>
          <c:idx val="1"/>
          <c:order val="1"/>
          <c:tx>
            <c:strRef>
              <c:f>Graphs!$C$103</c:f>
              <c:strCache>
                <c:ptCount val="1"/>
                <c:pt idx="0">
                  <c:v>Reproducibility</c:v>
                </c:pt>
              </c:strCache>
            </c:strRef>
          </c:tx>
          <c:spPr>
            <a:solidFill>
              <a:srgbClr val="9ABEAA"/>
            </a:solidFill>
            <a:ln>
              <a:noFill/>
            </a:ln>
            <a:effectLst/>
          </c:spPr>
          <c:invertIfNegative val="0"/>
          <c:cat>
            <c:strRef>
              <c:f>Graphs!$A$104</c:f>
              <c:strCache>
                <c:ptCount val="1"/>
                <c:pt idx="0">
                  <c:v>Gage R&amp;R Variation</c:v>
                </c:pt>
              </c:strCache>
            </c:strRef>
          </c:cat>
          <c:val>
            <c:numRef>
              <c:f>Graphs!$C$104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B-4BAE-B32A-9FD3BEA42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45887288"/>
        <c:axId val="1245887648"/>
      </c:barChart>
      <c:catAx>
        <c:axId val="1245887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1245887648"/>
        <c:crosses val="autoZero"/>
        <c:auto val="1"/>
        <c:lblAlgn val="ctr"/>
        <c:lblOffset val="100"/>
        <c:noMultiLvlLbl val="0"/>
      </c:catAx>
      <c:valAx>
        <c:axId val="1245887648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  <c:crossAx val="1245887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ptos Serif" panose="02020604070405020304" pitchFamily="18" charset="0"/>
                <a:ea typeface="+mn-ea"/>
                <a:cs typeface="Aptos Serif" panose="02020604070405020304" pitchFamily="18" charset="0"/>
              </a:defRPr>
            </a:pPr>
            <a:endParaRPr lang="en-US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Part*Operator Interaction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Graphs!$B$3</c:f>
              <c:strCache>
                <c:ptCount val="1"/>
                <c:pt idx="0">
                  <c:v>Inspector 1</c:v>
                </c:pt>
              </c:strCache>
            </c:strRef>
          </c:tx>
          <c:spPr>
            <a:ln w="22225" cap="rnd">
              <a:solidFill>
                <a:srgbClr val="63666A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rgbClr val="63666A"/>
              </a:solidFill>
              <a:ln w="9525">
                <a:solidFill>
                  <a:srgbClr val="63666A"/>
                </a:solidFill>
                <a:round/>
              </a:ln>
              <a:effectLst/>
            </c:spPr>
          </c:marker>
          <c:val>
            <c:numRef>
              <c:f>Graphs!$B$4:$B$8</c:f>
              <c:numCache>
                <c:formatCode>0.000000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25-47E3-B81A-05FD5D30680D}"/>
            </c:ext>
          </c:extLst>
        </c:ser>
        <c:ser>
          <c:idx val="2"/>
          <c:order val="1"/>
          <c:tx>
            <c:strRef>
              <c:f>Graphs!$C$3</c:f>
              <c:strCache>
                <c:ptCount val="1"/>
                <c:pt idx="0">
                  <c:v>Inspector 2</c:v>
                </c:pt>
              </c:strCache>
            </c:strRef>
          </c:tx>
          <c:spPr>
            <a:ln w="22225" cap="rnd">
              <a:solidFill>
                <a:srgbClr val="CE1127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rgbClr val="CE1127"/>
              </a:solidFill>
              <a:ln w="9525">
                <a:solidFill>
                  <a:srgbClr val="CE1127"/>
                </a:solidFill>
                <a:round/>
              </a:ln>
              <a:effectLst/>
            </c:spPr>
          </c:marker>
          <c:val>
            <c:numRef>
              <c:f>Graphs!$C$4:$C$8</c:f>
              <c:numCache>
                <c:formatCode>0.000000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25-47E3-B81A-05FD5D3068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3272648"/>
        <c:axId val="1133273728"/>
      </c:lineChart>
      <c:catAx>
        <c:axId val="1133272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273728"/>
        <c:crosses val="autoZero"/>
        <c:auto val="1"/>
        <c:lblAlgn val="ctr"/>
        <c:lblOffset val="100"/>
        <c:noMultiLvlLbl val="0"/>
      </c:catAx>
      <c:valAx>
        <c:axId val="11332737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Average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272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ptos Serif" panose="02020604070405020304" pitchFamily="18" charset="0"/>
                <a:cs typeface="Aptos Serif" panose="02020604070405020304" pitchFamily="18" charset="0"/>
              </a:rPr>
              <a:t>Measurements By Inspector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617706965532567"/>
          <c:y val="0.17201633677358949"/>
          <c:w val="0.83329563857434708"/>
          <c:h val="0.7207655525456458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1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C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Graphs!$B$28:$C$28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32-4D03-BD56-42688D53B80B}"/>
            </c:ext>
          </c:extLst>
        </c:ser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E432-4D03-BD56-42688D53B80B}"/>
              </c:ext>
            </c:extLst>
          </c:dPt>
          <c:dPt>
            <c:idx val="1"/>
            <c:marker>
              <c:symbol val="triangle"/>
              <c:size val="5"/>
              <c:spPr>
                <a:solidFill>
                  <a:srgbClr val="CE1126"/>
                </a:solidFill>
                <a:ln w="952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A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Graphs!$B$29:$C$29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32-4D03-BD56-42688D53B80B}"/>
            </c:ext>
          </c:extLst>
        </c:ser>
        <c:ser>
          <c:idx val="2"/>
          <c:order val="2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8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Graphs!$B$30:$C$30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32-4D03-BD56-42688D53B80B}"/>
            </c:ext>
          </c:extLst>
        </c:ser>
        <c:ser>
          <c:idx val="3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Graphs!$B$31:$C$31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32-4D03-BD56-42688D53B80B}"/>
            </c:ext>
          </c:extLst>
        </c:ser>
        <c:ser>
          <c:idx val="4"/>
          <c:order val="4"/>
          <c:spPr>
            <a:ln w="28575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5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Graphs!$B$32:$C$32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432-4D03-BD56-42688D53B80B}"/>
            </c:ext>
          </c:extLst>
        </c:ser>
        <c:ser>
          <c:idx val="5"/>
          <c:order val="5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>
                    <a:alpha val="98000"/>
                  </a:srgbClr>
                </a:solidFill>
                <a:ln w="31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B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Graphs!$B$33:$C$33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432-4D03-BD56-42688D53B80B}"/>
            </c:ext>
          </c:extLst>
        </c:ser>
        <c:ser>
          <c:idx val="6"/>
          <c:order val="6"/>
          <c:spPr>
            <a:ln w="28575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63666A"/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>
                    <a:alpha val="97000"/>
                  </a:srgbClr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D-E432-4D03-BD56-42688D53B80B}"/>
              </c:ext>
            </c:extLst>
          </c:dPt>
          <c:dPt>
            <c:idx val="1"/>
            <c:marker>
              <c:symbol val="triangle"/>
              <c:size val="5"/>
              <c:spPr>
                <a:solidFill>
                  <a:srgbClr val="CE1126"/>
                </a:solidFill>
                <a:ln w="952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9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Graphs!$B$34:$C$34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432-4D03-BD56-42688D53B80B}"/>
            </c:ext>
          </c:extLst>
        </c:ser>
        <c:ser>
          <c:idx val="7"/>
          <c:order val="7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Graphs!$B$35:$C$35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432-4D03-BD56-42688D53B80B}"/>
            </c:ext>
          </c:extLst>
        </c:ser>
        <c:ser>
          <c:idx val="8"/>
          <c:order val="8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317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Graphs!$B$36:$C$36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432-4D03-BD56-42688D53B80B}"/>
            </c:ext>
          </c:extLst>
        </c:ser>
        <c:ser>
          <c:idx val="9"/>
          <c:order val="9"/>
          <c:spPr>
            <a:ln w="28575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lt1"/>
                </a:solidFill>
              </a:ln>
              <a:effectLst/>
            </c:spPr>
          </c:marker>
          <c:dPt>
            <c:idx val="0"/>
            <c:marker>
              <c:symbol val="square"/>
              <c:size val="7"/>
              <c:spPr>
                <a:solidFill>
                  <a:srgbClr val="63666A"/>
                </a:solidFill>
                <a:ln w="3175">
                  <a:solidFill>
                    <a:schemeClr val="bg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E432-4D03-BD56-42688D53B80B}"/>
              </c:ext>
            </c:extLst>
          </c:dPt>
          <c:dPt>
            <c:idx val="1"/>
            <c:marker>
              <c:symbol val="triangle"/>
              <c:size val="7"/>
              <c:spPr>
                <a:solidFill>
                  <a:srgbClr val="CE1126"/>
                </a:solidFill>
                <a:ln w="3175">
                  <a:solidFill>
                    <a:schemeClr val="l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E432-4D03-BD56-42688D53B80B}"/>
              </c:ext>
            </c:extLst>
          </c:dPt>
          <c:cat>
            <c:strRef>
              <c:f>Graphs!$B$27:$C$27</c:f>
              <c:strCache>
                <c:ptCount val="2"/>
                <c:pt idx="0">
                  <c:v>Inspector 1</c:v>
                </c:pt>
                <c:pt idx="1">
                  <c:v>Inspector 2</c:v>
                </c:pt>
              </c:strCache>
            </c:strRef>
          </c:cat>
          <c:val>
            <c:numRef>
              <c:f>Graphs!$B$37:$C$37</c:f>
              <c:numCache>
                <c:formatCode>0.000000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432-4D03-BD56-42688D53B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3949600"/>
        <c:axId val="1143947080"/>
      </c:lineChart>
      <c:catAx>
        <c:axId val="114394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3947080"/>
        <c:crosses val="autoZero"/>
        <c:auto val="1"/>
        <c:lblAlgn val="ctr"/>
        <c:lblOffset val="100"/>
        <c:noMultiLvlLbl val="0"/>
      </c:catAx>
      <c:valAx>
        <c:axId val="1143947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394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MEASUREMENTS</a:t>
            </a:r>
            <a:r>
              <a:rPr lang="en-US" baseline="0"/>
              <a:t> BY PART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solidFill>
                <a:srgbClr val="63666A">
                  <a:alpha val="96000"/>
                </a:srgbClr>
              </a:solidFill>
              <a:ln w="15875">
                <a:solidFill>
                  <a:srgbClr val="63666A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Graphs!$A$46:$F$46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FF-45CB-B1BB-89BE4720C47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solidFill>
                <a:srgbClr val="63666A"/>
              </a:solidFill>
              <a:ln w="15875">
                <a:solidFill>
                  <a:srgbClr val="63666A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Graphs!$A$47:$F$47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FF-45CB-B1BB-89BE4720C47A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CE1127"/>
              </a:solidFill>
              <a:ln w="15875">
                <a:solidFill>
                  <a:srgbClr val="CE1127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Graphs!$A$48:$F$48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9FF-45CB-B1BB-89BE4720C47A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triangle"/>
            <c:size val="6"/>
            <c:spPr>
              <a:solidFill>
                <a:srgbClr val="CE1127"/>
              </a:solidFill>
              <a:ln w="15875">
                <a:solidFill>
                  <a:srgbClr val="CE1127"/>
                </a:solidFill>
              </a:ln>
              <a:effectLst/>
            </c:spPr>
          </c:marker>
          <c:xVal>
            <c:numRef>
              <c:f>Graphs!$A$45:$F$45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xVal>
          <c:yVal>
            <c:numRef>
              <c:f>Graphs!$A$49:$F$49</c:f>
              <c:numCache>
                <c:formatCode>0.000000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9FF-45CB-B1BB-89BE4720C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8590120"/>
        <c:axId val="1298596240"/>
      </c:scatterChart>
      <c:catAx>
        <c:axId val="1298590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96240"/>
        <c:crosses val="autoZero"/>
        <c:auto val="1"/>
        <c:lblAlgn val="ctr"/>
        <c:lblOffset val="100"/>
        <c:noMultiLvlLbl val="0"/>
      </c:catAx>
      <c:valAx>
        <c:axId val="129859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90120"/>
        <c:crossesAt val="0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Graphs!$L$28:$M$28</c:f>
              <c:numCache>
                <c:formatCode>General</c:formatCode>
                <c:ptCount val="2"/>
                <c:pt idx="0">
                  <c:v>0.501</c:v>
                </c:pt>
                <c:pt idx="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5F-4CF9-A1AE-23BB5EA6506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Graphs!$L$29:$M$29</c:f>
              <c:numCache>
                <c:formatCode>General</c:formatCode>
                <c:ptCount val="2"/>
                <c:pt idx="0">
                  <c:v>0.499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5F-4CF9-A1AE-23BB5EA6506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Graphs!$L$30:$M$30</c:f>
              <c:numCache>
                <c:formatCode>General</c:formatCode>
                <c:ptCount val="2"/>
                <c:pt idx="0">
                  <c:v>0.497</c:v>
                </c:pt>
                <c:pt idx="1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5F-4CF9-A1AE-23BB5EA65062}"/>
            </c:ext>
          </c:extLst>
        </c:ser>
        <c:ser>
          <c:idx val="3"/>
          <c:order val="3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Graphs!$L$31:$M$31</c:f>
              <c:numCache>
                <c:formatCode>General</c:formatCode>
                <c:ptCount val="2"/>
                <c:pt idx="0">
                  <c:v>0.5</c:v>
                </c:pt>
                <c:pt idx="1">
                  <c:v>0.499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5F-4CF9-A1AE-23BB5EA65062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Graphs!$L$32:$M$32</c:f>
              <c:numCache>
                <c:formatCode>General</c:formatCode>
                <c:ptCount val="2"/>
                <c:pt idx="0">
                  <c:v>0.502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5F-4CF9-A1AE-23BB5EA65062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Graphs!$L$33:$M$33</c:f>
              <c:numCache>
                <c:formatCode>General</c:formatCode>
                <c:ptCount val="2"/>
                <c:pt idx="0">
                  <c:v>0.501</c:v>
                </c:pt>
                <c:pt idx="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05F-4CF9-A1AE-23BB5EA65062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Graphs!$L$34:$M$34</c:f>
              <c:numCache>
                <c:formatCode>General</c:formatCode>
                <c:ptCount val="2"/>
                <c:pt idx="0">
                  <c:v>0.5</c:v>
                </c:pt>
                <c:pt idx="1">
                  <c:v>0.501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05F-4CF9-A1AE-23BB5EA65062}"/>
            </c:ext>
          </c:extLst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Graphs!$L$35:$M$35</c:f>
              <c:numCache>
                <c:formatCode>General</c:formatCode>
                <c:ptCount val="2"/>
                <c:pt idx="0">
                  <c:v>0.499</c:v>
                </c:pt>
                <c:pt idx="1">
                  <c:v>0.497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05F-4CF9-A1AE-23BB5EA65062}"/>
            </c:ext>
          </c:extLst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Graphs!$L$36:$M$36</c:f>
              <c:numCache>
                <c:formatCode>General</c:formatCode>
                <c:ptCount val="2"/>
                <c:pt idx="0">
                  <c:v>0.501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05F-4CF9-A1AE-23BB5EA65062}"/>
            </c:ext>
          </c:extLst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strRef>
              <c:f>Graphs!$L$27:$M$27</c:f>
              <c:strCache>
                <c:ptCount val="2"/>
                <c:pt idx="0">
                  <c:v>Operator 1</c:v>
                </c:pt>
                <c:pt idx="1">
                  <c:v>Operator 2</c:v>
                </c:pt>
              </c:strCache>
            </c:strRef>
          </c:cat>
          <c:val>
            <c:numRef>
              <c:f>Graphs!$L$37:$M$37</c:f>
              <c:numCache>
                <c:formatCode>General</c:formatCode>
                <c:ptCount val="2"/>
                <c:pt idx="0">
                  <c:v>0.502</c:v>
                </c:pt>
                <c:pt idx="1">
                  <c:v>0.502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05F-4CF9-A1AE-23BB5EA65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6093520"/>
        <c:axId val="1246092440"/>
      </c:lineChart>
      <c:catAx>
        <c:axId val="124609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6092440"/>
        <c:crosses val="autoZero"/>
        <c:auto val="1"/>
        <c:lblAlgn val="ctr"/>
        <c:lblOffset val="100"/>
        <c:noMultiLvlLbl val="0"/>
      </c:catAx>
      <c:valAx>
        <c:axId val="1246092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609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7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3380467</xdr:colOff>
      <xdr:row>4</xdr:row>
      <xdr:rowOff>69850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BC5E60-E5DD-4D44-A8C4-BAFFF91D8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4150"/>
          <a:ext cx="3380467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337594</xdr:colOff>
      <xdr:row>1</xdr:row>
      <xdr:rowOff>171450</xdr:rowOff>
    </xdr:from>
    <xdr:to>
      <xdr:col>24</xdr:col>
      <xdr:colOff>318891</xdr:colOff>
      <xdr:row>143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90FAF3-24FF-2AD4-4C63-E1EA7675F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594" y="355600"/>
          <a:ext cx="14611697" cy="26015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133350</xdr:colOff>
      <xdr:row>74</xdr:row>
      <xdr:rowOff>146050</xdr:rowOff>
    </xdr:from>
    <xdr:to>
      <xdr:col>10</xdr:col>
      <xdr:colOff>482600</xdr:colOff>
      <xdr:row>74</xdr:row>
      <xdr:rowOff>146050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F806EAC5-D83A-7995-2C7C-002978A7B9B0}"/>
            </a:ext>
          </a:extLst>
        </xdr:cNvPr>
        <xdr:cNvCxnSpPr/>
      </xdr:nvCxnSpPr>
      <xdr:spPr>
        <a:xfrm>
          <a:off x="6229350" y="13773150"/>
          <a:ext cx="349250" cy="0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125</xdr:row>
      <xdr:rowOff>76200</xdr:rowOff>
    </xdr:from>
    <xdr:to>
      <xdr:col>5</xdr:col>
      <xdr:colOff>292100</xdr:colOff>
      <xdr:row>125</xdr:row>
      <xdr:rowOff>82550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4B085046-590C-5862-3A29-64D7E622205E}"/>
            </a:ext>
          </a:extLst>
        </xdr:cNvPr>
        <xdr:cNvCxnSpPr/>
      </xdr:nvCxnSpPr>
      <xdr:spPr>
        <a:xfrm flipV="1">
          <a:off x="2438400" y="23094950"/>
          <a:ext cx="901700" cy="6350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552450</xdr:colOff>
      <xdr:row>116</xdr:row>
      <xdr:rowOff>133350</xdr:rowOff>
    </xdr:from>
    <xdr:to>
      <xdr:col>13</xdr:col>
      <xdr:colOff>571500</xdr:colOff>
      <xdr:row>116</xdr:row>
      <xdr:rowOff>133350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4FD0BD94-29CC-4F38-828C-C0E3CEFFEEDB}"/>
            </a:ext>
          </a:extLst>
        </xdr:cNvPr>
        <xdr:cNvCxnSpPr/>
      </xdr:nvCxnSpPr>
      <xdr:spPr>
        <a:xfrm>
          <a:off x="7867650" y="21494750"/>
          <a:ext cx="628650" cy="0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527050</xdr:colOff>
      <xdr:row>107</xdr:row>
      <xdr:rowOff>38100</xdr:rowOff>
    </xdr:from>
    <xdr:to>
      <xdr:col>13</xdr:col>
      <xdr:colOff>557530</xdr:colOff>
      <xdr:row>107</xdr:row>
      <xdr:rowOff>38100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42E6BB64-9F0D-4EE5-9931-5AC8446FC4C1}"/>
            </a:ext>
          </a:extLst>
        </xdr:cNvPr>
        <xdr:cNvCxnSpPr/>
      </xdr:nvCxnSpPr>
      <xdr:spPr>
        <a:xfrm>
          <a:off x="7842250" y="19742150"/>
          <a:ext cx="640080" cy="0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482600</xdr:colOff>
      <xdr:row>102</xdr:row>
      <xdr:rowOff>31750</xdr:rowOff>
    </xdr:from>
    <xdr:to>
      <xdr:col>13</xdr:col>
      <xdr:colOff>513080</xdr:colOff>
      <xdr:row>102</xdr:row>
      <xdr:rowOff>31750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91B99017-C6B8-4B9C-AEF5-F01E4E13FBEE}"/>
            </a:ext>
          </a:extLst>
        </xdr:cNvPr>
        <xdr:cNvCxnSpPr/>
      </xdr:nvCxnSpPr>
      <xdr:spPr>
        <a:xfrm>
          <a:off x="7797800" y="18815050"/>
          <a:ext cx="640080" cy="0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7938</xdr:colOff>
      <xdr:row>12</xdr:row>
      <xdr:rowOff>217716</xdr:rowOff>
    </xdr:from>
    <xdr:to>
      <xdr:col>11</xdr:col>
      <xdr:colOff>7938</xdr:colOff>
      <xdr:row>13</xdr:row>
      <xdr:rowOff>9072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E331B2BA-0E38-FDF4-74EF-807CB96240BF}"/>
            </a:ext>
          </a:extLst>
        </xdr:cNvPr>
        <xdr:cNvSpPr/>
      </xdr:nvSpPr>
      <xdr:spPr>
        <a:xfrm>
          <a:off x="7990795" y="3819073"/>
          <a:ext cx="6340929" cy="163285"/>
        </a:xfrm>
        <a:prstGeom prst="rect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3</xdr:col>
      <xdr:colOff>12700</xdr:colOff>
      <xdr:row>0</xdr:row>
      <xdr:rowOff>158750</xdr:rowOff>
    </xdr:from>
    <xdr:to>
      <xdr:col>5</xdr:col>
      <xdr:colOff>154667</xdr:colOff>
      <xdr:row>4</xdr:row>
      <xdr:rowOff>50800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6DA4AF-1C25-C29E-19E7-99CA5AC4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1500" y="158750"/>
          <a:ext cx="3396342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730300</xdr:colOff>
      <xdr:row>36</xdr:row>
      <xdr:rowOff>10585</xdr:rowOff>
    </xdr:from>
    <xdr:to>
      <xdr:col>11</xdr:col>
      <xdr:colOff>1946</xdr:colOff>
      <xdr:row>49</xdr:row>
      <xdr:rowOff>42145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1C5479-D678-4FCC-A36F-A333DFA4C4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12549</xdr:colOff>
      <xdr:row>15</xdr:row>
      <xdr:rowOff>370115</xdr:rowOff>
    </xdr:from>
    <xdr:to>
      <xdr:col>11</xdr:col>
      <xdr:colOff>12549</xdr:colOff>
      <xdr:row>16</xdr:row>
      <xdr:rowOff>161472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778E3A30-BC35-4989-9BF4-B9123D8D89DB}"/>
            </a:ext>
          </a:extLst>
        </xdr:cNvPr>
        <xdr:cNvSpPr/>
      </xdr:nvSpPr>
      <xdr:spPr>
        <a:xfrm>
          <a:off x="7981799" y="5090282"/>
          <a:ext cx="6334125" cy="161773"/>
        </a:xfrm>
        <a:prstGeom prst="rect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1370542</xdr:colOff>
      <xdr:row>12</xdr:row>
      <xdr:rowOff>246063</xdr:rowOff>
    </xdr:from>
    <xdr:to>
      <xdr:col>11</xdr:col>
      <xdr:colOff>9927</xdr:colOff>
      <xdr:row>16</xdr:row>
      <xdr:rowOff>166307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9718DA91-0E49-A9F8-8C9E-93155EDE5365}"/>
            </a:ext>
          </a:extLst>
        </xdr:cNvPr>
        <xdr:cNvSpPr/>
      </xdr:nvSpPr>
      <xdr:spPr>
        <a:xfrm>
          <a:off x="14155209" y="3854980"/>
          <a:ext cx="158093" cy="1401910"/>
        </a:xfrm>
        <a:prstGeom prst="rect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9525</xdr:colOff>
      <xdr:row>12</xdr:row>
      <xdr:rowOff>242359</xdr:rowOff>
    </xdr:from>
    <xdr:to>
      <xdr:col>7</xdr:col>
      <xdr:colOff>164973</xdr:colOff>
      <xdr:row>16</xdr:row>
      <xdr:rowOff>162603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72EFAA4C-DEE1-47DF-860A-0B9B562A3AF3}"/>
            </a:ext>
          </a:extLst>
        </xdr:cNvPr>
        <xdr:cNvSpPr/>
      </xdr:nvSpPr>
      <xdr:spPr>
        <a:xfrm>
          <a:off x="7978775" y="3851276"/>
          <a:ext cx="155448" cy="1401910"/>
        </a:xfrm>
        <a:prstGeom prst="rect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269942</xdr:colOff>
      <xdr:row>36</xdr:row>
      <xdr:rowOff>10582</xdr:rowOff>
    </xdr:from>
    <xdr:to>
      <xdr:col>5</xdr:col>
      <xdr:colOff>848755</xdr:colOff>
      <xdr:row>49</xdr:row>
      <xdr:rowOff>30817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18CA421-C379-4EAE-8AFF-A5DE7C534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1180060</xdr:colOff>
      <xdr:row>36</xdr:row>
      <xdr:rowOff>7055</xdr:rowOff>
    </xdr:from>
    <xdr:to>
      <xdr:col>8</xdr:col>
      <xdr:colOff>408239</xdr:colOff>
      <xdr:row>49</xdr:row>
      <xdr:rowOff>27149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16396EC6-C317-42C2-980A-D04A4567EA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1404061</xdr:colOff>
      <xdr:row>50</xdr:row>
      <xdr:rowOff>70557</xdr:rowOff>
    </xdr:from>
    <xdr:to>
      <xdr:col>5</xdr:col>
      <xdr:colOff>1580450</xdr:colOff>
      <xdr:row>50</xdr:row>
      <xdr:rowOff>246946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396C72B-08F6-B7DC-C1AE-B84955AD910D}"/>
            </a:ext>
          </a:extLst>
        </xdr:cNvPr>
        <xdr:cNvSpPr/>
      </xdr:nvSpPr>
      <xdr:spPr>
        <a:xfrm>
          <a:off x="6138339" y="12354279"/>
          <a:ext cx="176389" cy="176389"/>
        </a:xfrm>
        <a:prstGeom prst="rect">
          <a:avLst/>
        </a:prstGeom>
        <a:solidFill>
          <a:srgbClr val="63666A"/>
        </a:solidFill>
        <a:ln>
          <a:solidFill>
            <a:srgbClr val="63666A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1379860</xdr:colOff>
      <xdr:row>50</xdr:row>
      <xdr:rowOff>70556</xdr:rowOff>
    </xdr:from>
    <xdr:to>
      <xdr:col>7</xdr:col>
      <xdr:colOff>1585177</xdr:colOff>
      <xdr:row>50</xdr:row>
      <xdr:rowOff>254000</xdr:rowOff>
    </xdr:to>
    <xdr:sp macro="" textlink="">
      <xdr:nvSpPr>
        <xdr:cNvPr id="15" name="Isosceles Triangle 14">
          <a:extLst>
            <a:ext uri="{FF2B5EF4-FFF2-40B4-BE49-F238E27FC236}">
              <a16:creationId xmlns:a16="http://schemas.microsoft.com/office/drawing/2014/main" id="{525F2996-221C-8F33-7AE1-AB81791C8139}"/>
            </a:ext>
          </a:extLst>
        </xdr:cNvPr>
        <xdr:cNvSpPr/>
      </xdr:nvSpPr>
      <xdr:spPr>
        <a:xfrm>
          <a:off x="9362717" y="12607270"/>
          <a:ext cx="205317" cy="183444"/>
        </a:xfrm>
        <a:prstGeom prst="triangle">
          <a:avLst/>
        </a:prstGeom>
        <a:solidFill>
          <a:srgbClr val="CE1126"/>
        </a:solidFill>
        <a:ln>
          <a:solidFill>
            <a:srgbClr val="CE112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0</xdr:colOff>
      <xdr:row>72</xdr:row>
      <xdr:rowOff>1</xdr:rowOff>
    </xdr:from>
    <xdr:to>
      <xdr:col>11</xdr:col>
      <xdr:colOff>0</xdr:colOff>
      <xdr:row>76</xdr:row>
      <xdr:rowOff>153852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EEB7D8EB-14D2-4880-9E97-982FD5DBAD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0</xdr:colOff>
      <xdr:row>76</xdr:row>
      <xdr:rowOff>136076</xdr:rowOff>
    </xdr:from>
    <xdr:to>
      <xdr:col>11</xdr:col>
      <xdr:colOff>0</xdr:colOff>
      <xdr:row>81</xdr:row>
      <xdr:rowOff>54071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FF998366-9F8B-4454-9A06-EE6C690076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346075</xdr:colOff>
      <xdr:row>1</xdr:row>
      <xdr:rowOff>88900</xdr:rowOff>
    </xdr:from>
    <xdr:to>
      <xdr:col>13</xdr:col>
      <xdr:colOff>41275</xdr:colOff>
      <xdr:row>16</xdr:row>
      <xdr:rowOff>69850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7C663C-8E32-C725-3B07-E96D220F8B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384175</xdr:colOff>
      <xdr:row>26</xdr:row>
      <xdr:rowOff>69850</xdr:rowOff>
    </xdr:from>
    <xdr:to>
      <xdr:col>9</xdr:col>
      <xdr:colOff>28575</xdr:colOff>
      <xdr:row>40</xdr:row>
      <xdr:rowOff>44450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661C75C-DFEF-79C6-F4D0-6608CD2448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603250</xdr:colOff>
      <xdr:row>41</xdr:row>
      <xdr:rowOff>11793</xdr:rowOff>
    </xdr:from>
    <xdr:to>
      <xdr:col>14</xdr:col>
      <xdr:colOff>312964</xdr:colOff>
      <xdr:row>56</xdr:row>
      <xdr:rowOff>33564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CDC1BA1-B186-4AA1-31C5-B024618921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580159</xdr:colOff>
      <xdr:row>20</xdr:row>
      <xdr:rowOff>182501</xdr:rowOff>
    </xdr:from>
    <xdr:to>
      <xdr:col>27</xdr:col>
      <xdr:colOff>285749</xdr:colOff>
      <xdr:row>34</xdr:row>
      <xdr:rowOff>167986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DAE5D14-4EE8-A707-80C3-036D891EB4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219364</xdr:colOff>
      <xdr:row>23</xdr:row>
      <xdr:rowOff>16741</xdr:rowOff>
    </xdr:from>
    <xdr:to>
      <xdr:col>26</xdr:col>
      <xdr:colOff>508000</xdr:colOff>
      <xdr:row>36</xdr:row>
      <xdr:rowOff>167986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21E04C4-446B-54C2-17BE-2CA0175DAF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409864</xdr:colOff>
      <xdr:row>56</xdr:row>
      <xdr:rowOff>161059</xdr:rowOff>
    </xdr:from>
    <xdr:to>
      <xdr:col>13</xdr:col>
      <xdr:colOff>86591</xdr:colOff>
      <xdr:row>70</xdr:row>
      <xdr:rowOff>144895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755BBBD-1B98-8317-68FD-FC6EA8B79D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773545</xdr:colOff>
      <xdr:row>86</xdr:row>
      <xdr:rowOff>57150</xdr:rowOff>
    </xdr:from>
    <xdr:to>
      <xdr:col>9</xdr:col>
      <xdr:colOff>409863</xdr:colOff>
      <xdr:row>101</xdr:row>
      <xdr:rowOff>29441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C316920-4C89-9BDF-EB44-1E1585638B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852487</xdr:colOff>
      <xdr:row>106</xdr:row>
      <xdr:rowOff>79375</xdr:rowOff>
    </xdr:from>
    <xdr:to>
      <xdr:col>9</xdr:col>
      <xdr:colOff>495299</xdr:colOff>
      <xdr:row>121</xdr:row>
      <xdr:rowOff>60324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8D669425-FED8-D076-7D04-8A3F15F740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12700</xdr:colOff>
      <xdr:row>0</xdr:row>
      <xdr:rowOff>158750</xdr:rowOff>
    </xdr:from>
    <xdr:to>
      <xdr:col>5</xdr:col>
      <xdr:colOff>1154792</xdr:colOff>
      <xdr:row>4</xdr:row>
      <xdr:rowOff>50800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B1DF67-26CE-4F32-8C74-B4C7202B8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58750"/>
          <a:ext cx="3396342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862DCB-4A47-435D-94D6-A7F5678698E3}" name="Table2" displayName="Table2" ref="A2:A4" totalsRowShown="0">
  <autoFilter ref="A2:A4" xr:uid="{41862DCB-4A47-435D-94D6-A7F5678698E3}"/>
  <tableColumns count="1">
    <tableColumn id="1" xr3:uid="{01606366-1E4C-48A7-8D87-5F5970C73C59}" name="Inpsection State Option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BA090-F002-4606-9225-066EE88B40C5}">
  <dimension ref="C7:J11"/>
  <sheetViews>
    <sheetView showGridLines="0" tabSelected="1" workbookViewId="0">
      <selection activeCell="C17" sqref="C17"/>
    </sheetView>
  </sheetViews>
  <sheetFormatPr defaultRowHeight="14.5"/>
  <cols>
    <col min="3" max="3" width="53.7265625" customWidth="1"/>
  </cols>
  <sheetData>
    <row r="7" spans="3:10" ht="29">
      <c r="C7" s="121" t="s">
        <v>80</v>
      </c>
    </row>
    <row r="8" spans="3:10">
      <c r="C8" s="67"/>
    </row>
    <row r="9" spans="3:10" ht="43.5">
      <c r="C9" s="122" t="s">
        <v>132</v>
      </c>
    </row>
    <row r="11" spans="3:10" ht="18.5">
      <c r="C11" s="123" t="s">
        <v>131</v>
      </c>
      <c r="D11" s="120"/>
      <c r="E11" s="120"/>
      <c r="F11" s="120"/>
      <c r="G11" s="120"/>
      <c r="H11" s="120"/>
      <c r="I11" s="120"/>
      <c r="J11" s="120"/>
    </row>
  </sheetData>
  <sheetProtection algorithmName="SHA-512" hashValue="AJyT7ZlYXB7dQTYnIdEisZhJNQJU3kpLbC3g+/ipzcladXKpiO7kRX1aYlNy1ADmpSZJURdn+7wQLy50RvQUUQ==" saltValue="1PRc1z7CU5aOsl+d7VJ9ew==" spinCount="100000" sheet="1" objects="1" scenarios="1" selectLockedCells="1" selectUnlockedCell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5BECF-97D5-477E-A209-BCDC9BF81A84}">
  <dimension ref="B145:V145"/>
  <sheetViews>
    <sheetView showGridLines="0" zoomScale="80" zoomScaleNormal="80" workbookViewId="0">
      <selection activeCell="B145" sqref="B145:V145"/>
    </sheetView>
  </sheetViews>
  <sheetFormatPr defaultRowHeight="14.5"/>
  <cols>
    <col min="1" max="16384" width="8.7265625" style="69"/>
  </cols>
  <sheetData>
    <row r="145" spans="2:22" ht="31">
      <c r="B145" s="124" t="s">
        <v>131</v>
      </c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</row>
  </sheetData>
  <sheetProtection algorithmName="SHA-512" hashValue="W88jng00T7W13r2KlkwYwzUm0ghyGJYYCBkkpRT9MWCh7y8DmC4qR5/TAKhH/zZgJ15sSA6DRGh7c61rSKJP/w==" saltValue="kH/zPqinY3kxfja6gjNbuQ==" spinCount="100000" sheet="1" objects="1" scenarios="1" selectLockedCells="1" selectUnlockedCells="1"/>
  <mergeCells count="1">
    <mergeCell ref="B145:V14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D232B-2C7C-423F-AEDB-CA62F66951AE}">
  <dimension ref="C6:O83"/>
  <sheetViews>
    <sheetView showGridLines="0" zoomScale="70" zoomScaleNormal="70" workbookViewId="0">
      <selection activeCell="E28" sqref="E28"/>
    </sheetView>
  </sheetViews>
  <sheetFormatPr defaultRowHeight="14.5"/>
  <cols>
    <col min="1" max="1" width="8.7265625" style="69"/>
    <col min="2" max="2" width="8.7265625" style="69" customWidth="1"/>
    <col min="3" max="3" width="3.90625" style="69" customWidth="1"/>
    <col min="4" max="8" width="23.1796875" style="69" customWidth="1"/>
    <col min="9" max="9" width="24.90625" style="69" customWidth="1"/>
    <col min="10" max="10" width="22.54296875" style="69" customWidth="1"/>
    <col min="11" max="11" width="21.7265625" style="69" bestFit="1" customWidth="1"/>
    <col min="12" max="12" width="21.6328125" style="69" customWidth="1"/>
    <col min="13" max="13" width="18.54296875" style="69" customWidth="1"/>
    <col min="14" max="14" width="3.54296875" style="69" customWidth="1"/>
    <col min="15" max="15" width="15.36328125" style="69" customWidth="1"/>
    <col min="16" max="16384" width="8.7265625" style="69"/>
  </cols>
  <sheetData>
    <row r="6" spans="4:13" ht="33.5" customHeight="1">
      <c r="D6" s="125" t="s">
        <v>89</v>
      </c>
      <c r="E6" s="125"/>
      <c r="F6" s="126"/>
      <c r="G6" s="133"/>
      <c r="H6" s="134" t="s">
        <v>94</v>
      </c>
      <c r="I6" s="134"/>
      <c r="J6" s="143"/>
      <c r="K6" s="126"/>
      <c r="L6" s="68"/>
      <c r="M6" s="68"/>
    </row>
    <row r="7" spans="4:13" ht="32" customHeight="1">
      <c r="D7" s="125" t="s">
        <v>90</v>
      </c>
      <c r="E7" s="125"/>
      <c r="F7" s="126"/>
      <c r="G7" s="133"/>
      <c r="H7" s="125" t="s">
        <v>98</v>
      </c>
      <c r="I7" s="125"/>
      <c r="J7" s="144"/>
      <c r="K7" s="145"/>
      <c r="L7" s="68"/>
      <c r="M7" s="68"/>
    </row>
    <row r="8" spans="4:13" ht="29" customHeight="1">
      <c r="D8" s="125" t="s">
        <v>102</v>
      </c>
      <c r="E8" s="125"/>
      <c r="F8" s="126"/>
      <c r="G8" s="133"/>
      <c r="H8" s="125" t="s">
        <v>99</v>
      </c>
      <c r="I8" s="125"/>
      <c r="J8" s="146"/>
      <c r="K8" s="137"/>
      <c r="L8" s="68"/>
      <c r="M8" s="68"/>
    </row>
    <row r="9" spans="4:13" ht="29" customHeight="1">
      <c r="D9" s="134" t="s">
        <v>96</v>
      </c>
      <c r="E9" s="134"/>
      <c r="F9" s="126"/>
      <c r="G9" s="133"/>
      <c r="H9" s="125" t="s">
        <v>95</v>
      </c>
      <c r="I9" s="125"/>
      <c r="J9" s="146"/>
      <c r="K9" s="137"/>
    </row>
    <row r="10" spans="4:13" ht="29" customHeight="1">
      <c r="D10" s="125" t="s">
        <v>97</v>
      </c>
      <c r="E10" s="125"/>
      <c r="F10" s="126"/>
      <c r="G10" s="133"/>
      <c r="H10" s="125" t="s">
        <v>81</v>
      </c>
      <c r="I10" s="125"/>
      <c r="J10" s="136"/>
      <c r="K10" s="137"/>
    </row>
    <row r="11" spans="4:13" ht="29" customHeight="1">
      <c r="D11" s="134" t="s">
        <v>88</v>
      </c>
      <c r="E11" s="134"/>
      <c r="F11" s="126"/>
      <c r="G11" s="133"/>
      <c r="H11" s="125" t="s">
        <v>82</v>
      </c>
      <c r="I11" s="125"/>
      <c r="J11" s="136"/>
      <c r="K11" s="137"/>
    </row>
    <row r="12" spans="4:13" ht="29" customHeight="1">
      <c r="D12" s="134" t="s">
        <v>91</v>
      </c>
      <c r="E12" s="134"/>
      <c r="F12" s="140"/>
      <c r="G12" s="141"/>
      <c r="H12" s="125" t="s">
        <v>49</v>
      </c>
      <c r="I12" s="125"/>
      <c r="J12" s="138" t="str" cm="1">
        <f t="array" ref="J12">IF(OR(ISBLANK(E28:H32))," ",IF(AND(ISBLANK(J10:J11))," ",IF(ISBLANK(J10),ABS(J11-AVERAGE(E28:H32)),IF(ISBLANK(J11),ABS(J10-AVERAGE(E28:H32)),J11-J10))))</f>
        <v xml:space="preserve"> </v>
      </c>
      <c r="K12" s="139"/>
      <c r="M12" s="69" t="str" cm="1">
        <f t="array" ref="M12">IF(OR(ISBLANK(I10:K11))," ", 100*(6*#REF!^0.5/#REF!))</f>
        <v xml:space="preserve"> </v>
      </c>
    </row>
    <row r="13" spans="4:13" ht="29" customHeight="1">
      <c r="D13" s="125" t="s">
        <v>92</v>
      </c>
      <c r="E13" s="153"/>
      <c r="F13" s="142"/>
      <c r="G13" s="142"/>
      <c r="H13" s="97"/>
      <c r="I13" s="97"/>
      <c r="J13" s="97"/>
      <c r="K13" s="97"/>
    </row>
    <row r="14" spans="4:13" ht="29" customHeight="1">
      <c r="D14" s="125" t="s">
        <v>93</v>
      </c>
      <c r="E14" s="125"/>
      <c r="F14" s="154"/>
      <c r="G14" s="155"/>
      <c r="H14" s="151" t="s">
        <v>103</v>
      </c>
      <c r="I14" s="152"/>
      <c r="J14" s="135" t="str" cm="1">
        <f t="array" ref="J14">IF(OR(ISBLANK(E28:H32))," ",IF(AND(ISBLANK(J10:J11))," ",IF(OR(ISBLANK(J10:J11)),((3*(F64))/J12),((6*(F64))/J12))))</f>
        <v xml:space="preserve"> </v>
      </c>
      <c r="K14" s="135"/>
    </row>
    <row r="15" spans="4:13" ht="29" customHeight="1">
      <c r="D15" s="125" t="s">
        <v>111</v>
      </c>
      <c r="E15" s="125"/>
      <c r="F15" s="126"/>
      <c r="G15" s="127"/>
      <c r="H15" s="151" t="s">
        <v>120</v>
      </c>
      <c r="I15" s="152"/>
      <c r="J15" s="135" t="str" cm="1">
        <f t="array" ref="J15">IF(OR(ISBLANK(E28:H32))," ",(H64))</f>
        <v xml:space="preserve"> </v>
      </c>
      <c r="K15" s="135"/>
    </row>
    <row r="16" spans="4:13" ht="29" customHeight="1">
      <c r="D16" s="125" t="s">
        <v>112</v>
      </c>
      <c r="E16" s="125"/>
      <c r="F16" s="126"/>
      <c r="G16" s="127"/>
      <c r="H16" s="151" t="s">
        <v>83</v>
      </c>
      <c r="I16" s="152"/>
      <c r="J16" s="156" t="str" cm="1">
        <f t="array" ref="J16">IF(OR(ISBLANK(E28:H32))," ",IF('Math Crossed'!L31&lt;0.05,'With and Without Interaction'!U25,'With and Without Interaction'!U36))</f>
        <v xml:space="preserve"> </v>
      </c>
      <c r="K16" s="156"/>
    </row>
    <row r="17" spans="4:13" ht="29" customHeight="1">
      <c r="D17" s="90"/>
      <c r="E17" s="92"/>
      <c r="F17" s="92"/>
    </row>
    <row r="18" spans="4:13" ht="28.5">
      <c r="H18" s="157" t="str" cm="1">
        <f t="array" ref="H18">IF(AND(ISBLANK(I10:K11)),"ERROR: MISSING SPECIFICATION LIMIT", " ")</f>
        <v>ERROR: MISSING SPECIFICATION LIMIT</v>
      </c>
      <c r="I18" s="157"/>
      <c r="J18" s="157"/>
      <c r="K18" s="157"/>
    </row>
    <row r="19" spans="4:13" ht="16">
      <c r="D19" s="70" t="s">
        <v>79</v>
      </c>
    </row>
    <row r="21" spans="4:13" ht="25.5" customHeight="1">
      <c r="D21" s="132" t="s">
        <v>84</v>
      </c>
      <c r="E21" s="132"/>
      <c r="F21" s="132"/>
      <c r="G21" s="132"/>
      <c r="H21" s="132"/>
      <c r="I21" s="132"/>
      <c r="J21" s="132"/>
      <c r="K21" s="132"/>
    </row>
    <row r="22" spans="4:13" ht="25.5" customHeight="1">
      <c r="D22" s="132" t="s">
        <v>130</v>
      </c>
      <c r="E22" s="132"/>
      <c r="F22" s="132"/>
      <c r="G22" s="132"/>
      <c r="H22" s="132"/>
      <c r="I22" s="132"/>
      <c r="J22" s="132"/>
      <c r="K22" s="132"/>
    </row>
    <row r="23" spans="4:13" ht="23.5" customHeight="1">
      <c r="D23" s="132" t="s">
        <v>129</v>
      </c>
      <c r="E23" s="132"/>
      <c r="F23" s="132"/>
      <c r="G23" s="132"/>
      <c r="H23" s="132"/>
      <c r="I23" s="132"/>
      <c r="J23" s="132"/>
      <c r="K23" s="132"/>
    </row>
    <row r="24" spans="4:13" ht="16">
      <c r="D24" s="98"/>
      <c r="E24" s="98"/>
      <c r="F24" s="98"/>
      <c r="G24" s="98"/>
      <c r="H24" s="98"/>
      <c r="I24" s="98"/>
      <c r="J24" s="98"/>
      <c r="K24" s="98"/>
    </row>
    <row r="26" spans="4:13" ht="18.5">
      <c r="E26" s="150" t="str">
        <f>IF(ISBLANK(F15),"Inspector 1",F15)</f>
        <v>Inspector 1</v>
      </c>
      <c r="F26" s="150"/>
      <c r="G26" s="150" t="str">
        <f>IF(ISBLANK(F16),"Inspector 2",F16)</f>
        <v>Inspector 2</v>
      </c>
      <c r="H26" s="150"/>
    </row>
    <row r="27" spans="4:13" ht="18.5">
      <c r="D27" s="71" t="s">
        <v>0</v>
      </c>
      <c r="E27" s="72" t="s">
        <v>3</v>
      </c>
      <c r="F27" s="72" t="s">
        <v>4</v>
      </c>
      <c r="G27" s="72" t="s">
        <v>3</v>
      </c>
      <c r="H27" s="72" t="s">
        <v>4</v>
      </c>
    </row>
    <row r="28" spans="4:13" ht="16">
      <c r="D28" s="73">
        <v>1</v>
      </c>
      <c r="E28" s="119"/>
      <c r="F28" s="119"/>
      <c r="G28" s="119"/>
      <c r="H28" s="119"/>
      <c r="J28" s="74"/>
      <c r="K28" s="74"/>
      <c r="L28" s="74"/>
      <c r="M28" s="74"/>
    </row>
    <row r="29" spans="4:13" ht="16">
      <c r="D29" s="73">
        <v>2</v>
      </c>
      <c r="E29" s="119"/>
      <c r="F29" s="119"/>
      <c r="G29" s="119"/>
      <c r="H29" s="119"/>
      <c r="J29" s="74"/>
      <c r="K29" s="74"/>
      <c r="L29" s="74"/>
      <c r="M29" s="74"/>
    </row>
    <row r="30" spans="4:13" ht="16">
      <c r="D30" s="73">
        <v>3</v>
      </c>
      <c r="E30" s="119"/>
      <c r="F30" s="119"/>
      <c r="G30" s="119"/>
      <c r="H30" s="119"/>
      <c r="J30" s="74"/>
      <c r="K30" s="74"/>
      <c r="L30" s="74"/>
      <c r="M30" s="74"/>
    </row>
    <row r="31" spans="4:13" ht="16">
      <c r="D31" s="73">
        <v>4</v>
      </c>
      <c r="E31" s="119"/>
      <c r="F31" s="119"/>
      <c r="G31" s="119"/>
      <c r="H31" s="119"/>
      <c r="J31" s="74"/>
      <c r="K31" s="74"/>
      <c r="L31" s="74"/>
      <c r="M31" s="74"/>
    </row>
    <row r="32" spans="4:13" ht="16">
      <c r="D32" s="73">
        <v>5</v>
      </c>
      <c r="E32" s="119"/>
      <c r="F32" s="119"/>
      <c r="G32" s="119"/>
      <c r="H32" s="119"/>
      <c r="J32" s="74"/>
      <c r="K32" s="74"/>
      <c r="L32" s="74"/>
      <c r="M32" s="74"/>
    </row>
    <row r="34" spans="3:14" ht="28.5">
      <c r="D34" s="131" t="str" cm="1">
        <f t="array" ref="D34">IF(OR(ISBLANK(E28:H32)),"ERROR: MISSING MEASUREMENT DATA"," ")</f>
        <v>ERROR: MISSING MEASUREMENT DATA</v>
      </c>
      <c r="E34" s="131"/>
      <c r="F34" s="131"/>
      <c r="G34" s="131"/>
      <c r="H34" s="131"/>
    </row>
    <row r="35" spans="3:14" ht="14.5" customHeight="1"/>
    <row r="36" spans="3:14" ht="21" customHeight="1">
      <c r="C36" s="74"/>
      <c r="D36" s="147" t="s">
        <v>121</v>
      </c>
      <c r="E36" s="148"/>
      <c r="F36" s="148"/>
      <c r="G36" s="148"/>
      <c r="H36" s="148"/>
      <c r="I36" s="148"/>
      <c r="J36" s="148"/>
      <c r="K36" s="149"/>
      <c r="L36" s="76"/>
      <c r="M36" s="74"/>
      <c r="N36" s="74"/>
    </row>
    <row r="37" spans="3:14">
      <c r="C37" s="74"/>
      <c r="D37" s="105"/>
      <c r="E37" s="74"/>
      <c r="F37" s="74"/>
      <c r="G37" s="74"/>
      <c r="H37" s="74"/>
      <c r="I37" s="74"/>
      <c r="J37" s="75"/>
      <c r="K37" s="106"/>
      <c r="L37" s="76"/>
      <c r="M37" s="74"/>
      <c r="N37" s="74"/>
    </row>
    <row r="38" spans="3:14">
      <c r="C38" s="74"/>
      <c r="D38" s="105"/>
      <c r="E38" s="74"/>
      <c r="F38" s="74"/>
      <c r="G38" s="74"/>
      <c r="H38" s="74"/>
      <c r="I38" s="74"/>
      <c r="J38" s="75"/>
      <c r="K38" s="106"/>
      <c r="L38" s="76"/>
      <c r="M38" s="74"/>
      <c r="N38" s="74"/>
    </row>
    <row r="39" spans="3:14">
      <c r="C39" s="74"/>
      <c r="D39" s="105"/>
      <c r="E39" s="74"/>
      <c r="F39" s="74"/>
      <c r="G39" s="74"/>
      <c r="H39" s="74"/>
      <c r="I39" s="74"/>
      <c r="J39" s="75"/>
      <c r="K39" s="106"/>
      <c r="L39" s="76"/>
      <c r="M39" s="74"/>
      <c r="N39" s="74"/>
    </row>
    <row r="40" spans="3:14">
      <c r="C40" s="74"/>
      <c r="D40" s="105"/>
      <c r="E40" s="74"/>
      <c r="F40" s="74"/>
      <c r="G40" s="74"/>
      <c r="H40" s="74"/>
      <c r="I40" s="74"/>
      <c r="J40" s="75"/>
      <c r="K40" s="106"/>
      <c r="L40" s="76"/>
      <c r="M40" s="74"/>
      <c r="N40" s="74"/>
    </row>
    <row r="41" spans="3:14">
      <c r="C41" s="74"/>
      <c r="D41" s="105"/>
      <c r="E41" s="74"/>
      <c r="F41" s="74"/>
      <c r="G41" s="74"/>
      <c r="H41" s="74"/>
      <c r="I41" s="74"/>
      <c r="J41" s="75"/>
      <c r="K41" s="106"/>
      <c r="L41" s="76"/>
      <c r="M41" s="74"/>
      <c r="N41" s="74"/>
    </row>
    <row r="42" spans="3:14">
      <c r="C42" s="74"/>
      <c r="D42" s="105"/>
      <c r="E42" s="74"/>
      <c r="F42" s="74"/>
      <c r="G42" s="74"/>
      <c r="H42" s="74"/>
      <c r="I42" s="74"/>
      <c r="J42" s="75"/>
      <c r="K42" s="106"/>
      <c r="L42" s="76"/>
      <c r="M42" s="74"/>
      <c r="N42" s="74"/>
    </row>
    <row r="43" spans="3:14">
      <c r="C43" s="74"/>
      <c r="D43" s="105"/>
      <c r="E43" s="74"/>
      <c r="F43" s="74"/>
      <c r="G43" s="74"/>
      <c r="H43" s="74"/>
      <c r="I43" s="74"/>
      <c r="J43" s="75"/>
      <c r="K43" s="106"/>
      <c r="L43" s="76"/>
      <c r="M43" s="74"/>
      <c r="N43" s="74"/>
    </row>
    <row r="44" spans="3:14">
      <c r="C44" s="74"/>
      <c r="D44" s="105"/>
      <c r="E44" s="74"/>
      <c r="F44" s="74"/>
      <c r="G44" s="74"/>
      <c r="H44" s="74"/>
      <c r="I44" s="74"/>
      <c r="J44" s="75"/>
      <c r="K44" s="106"/>
      <c r="L44" s="76"/>
      <c r="M44" s="74"/>
      <c r="N44" s="74"/>
    </row>
    <row r="45" spans="3:14">
      <c r="C45" s="74"/>
      <c r="D45" s="105"/>
      <c r="E45" s="74"/>
      <c r="F45" s="74"/>
      <c r="G45" s="74"/>
      <c r="H45" s="74"/>
      <c r="I45" s="74"/>
      <c r="J45" s="75"/>
      <c r="K45" s="106"/>
      <c r="L45" s="76"/>
      <c r="M45" s="74"/>
      <c r="N45" s="74"/>
    </row>
    <row r="46" spans="3:14">
      <c r="C46" s="74"/>
      <c r="D46" s="105"/>
      <c r="E46" s="74"/>
      <c r="F46" s="74"/>
      <c r="G46" s="74"/>
      <c r="H46" s="74"/>
      <c r="I46" s="74"/>
      <c r="J46" s="75"/>
      <c r="K46" s="106"/>
      <c r="L46" s="76"/>
      <c r="M46" s="74"/>
      <c r="N46" s="74"/>
    </row>
    <row r="47" spans="3:14">
      <c r="C47" s="74"/>
      <c r="D47" s="105"/>
      <c r="E47" s="74"/>
      <c r="F47" s="74"/>
      <c r="G47" s="74"/>
      <c r="H47" s="74"/>
      <c r="I47" s="74"/>
      <c r="J47" s="75"/>
      <c r="K47" s="106"/>
      <c r="L47" s="76"/>
      <c r="M47" s="74"/>
      <c r="N47" s="74"/>
    </row>
    <row r="48" spans="3:14">
      <c r="C48" s="74"/>
      <c r="D48" s="105"/>
      <c r="E48" s="74"/>
      <c r="F48" s="74"/>
      <c r="G48" s="74"/>
      <c r="H48" s="74"/>
      <c r="I48" s="74"/>
      <c r="J48" s="75"/>
      <c r="K48" s="106"/>
      <c r="L48" s="76"/>
      <c r="M48" s="74"/>
      <c r="N48" s="74"/>
    </row>
    <row r="49" spans="3:15">
      <c r="C49" s="74"/>
      <c r="D49" s="105"/>
      <c r="E49" s="74"/>
      <c r="F49" s="74"/>
      <c r="G49" s="74"/>
      <c r="H49" s="74"/>
      <c r="I49" s="74"/>
      <c r="J49" s="75"/>
      <c r="K49" s="106"/>
      <c r="L49" s="76"/>
      <c r="M49" s="74"/>
      <c r="N49" s="74"/>
    </row>
    <row r="50" spans="3:15">
      <c r="C50" s="74"/>
      <c r="D50" s="105"/>
      <c r="E50" s="74"/>
      <c r="F50" s="74"/>
      <c r="G50" s="74"/>
      <c r="H50" s="74"/>
      <c r="I50" s="74"/>
      <c r="J50" s="75"/>
      <c r="K50" s="106"/>
      <c r="L50" s="76"/>
      <c r="M50" s="74"/>
      <c r="N50" s="74"/>
    </row>
    <row r="51" spans="3:15" ht="25" customHeight="1">
      <c r="C51" s="74"/>
      <c r="D51" s="100"/>
      <c r="E51" s="101"/>
      <c r="F51" s="101"/>
      <c r="G51" s="104" t="str">
        <f>IF(ISBLANK(F15),"Inspector 1",F15)</f>
        <v>Inspector 1</v>
      </c>
      <c r="H51" s="101"/>
      <c r="I51" s="104" t="str">
        <f>IF(ISBLANK(F16),"Inspector 2",F16)</f>
        <v>Inspector 2</v>
      </c>
      <c r="J51" s="102"/>
      <c r="K51" s="103"/>
      <c r="L51" s="76"/>
      <c r="M51" s="74"/>
      <c r="N51" s="74"/>
    </row>
    <row r="52" spans="3:15">
      <c r="C52" s="74"/>
      <c r="D52" s="74"/>
      <c r="E52" s="74"/>
      <c r="F52" s="74"/>
      <c r="G52" s="74"/>
      <c r="H52" s="74"/>
      <c r="I52" s="74"/>
      <c r="J52" s="75"/>
      <c r="K52" s="75"/>
      <c r="L52" s="76"/>
      <c r="M52" s="74"/>
      <c r="N52" s="74"/>
    </row>
    <row r="53" spans="3:15" ht="18.5">
      <c r="C53" s="74"/>
      <c r="D53" s="128" t="s">
        <v>110</v>
      </c>
      <c r="E53" s="129"/>
      <c r="F53" s="129"/>
      <c r="G53" s="129"/>
      <c r="H53" s="129"/>
      <c r="I53" s="130"/>
      <c r="J53" s="74"/>
      <c r="N53" s="74"/>
    </row>
    <row r="54" spans="3:15" s="116" customFormat="1" ht="24.5" customHeight="1">
      <c r="C54" s="99"/>
      <c r="D54" s="114" t="s">
        <v>104</v>
      </c>
      <c r="E54" s="109" t="s">
        <v>105</v>
      </c>
      <c r="F54" s="109" t="s">
        <v>106</v>
      </c>
      <c r="G54" s="109" t="s">
        <v>107</v>
      </c>
      <c r="H54" s="109" t="s">
        <v>108</v>
      </c>
      <c r="I54" s="115" t="s">
        <v>109</v>
      </c>
      <c r="J54" s="99"/>
      <c r="N54" s="99"/>
    </row>
    <row r="55" spans="3:15">
      <c r="C55" s="74"/>
      <c r="D55" s="107" t="s">
        <v>122</v>
      </c>
      <c r="E55" s="77" t="str" cm="1">
        <f t="array" ref="E55">IF(OR(ISBLANK(E28:H32))," ",'Math Crossed'!L3)</f>
        <v xml:space="preserve"> </v>
      </c>
      <c r="F55" s="78" t="str" cm="1">
        <f t="array" ref="F55">IF(OR(ISBLANK(E28:H32))," ",'Math Crossed'!L10)</f>
        <v xml:space="preserve"> </v>
      </c>
      <c r="G55" s="79" t="str" cm="1">
        <f t="array" ref="G55">IF(OR(ISBLANK(E28:H32))," ",'Math Crossed'!L17)</f>
        <v xml:space="preserve"> </v>
      </c>
      <c r="H55" s="80" t="str" cm="1">
        <f t="array" ref="H55">IF(OR(ISBLANK(E28:H32))," ",IF('Math Crossed'!L31&lt;0.05,'Math Crossed'!L24,'Math Crossed'!L34))</f>
        <v xml:space="preserve"> </v>
      </c>
      <c r="I55" s="81" t="str" cm="1">
        <f t="array" ref="I55">IF(OR(ISBLANK(E28:H32))," ",IF('Math Crossed'!L31&lt;0.05,'Math Crossed'!L29,'Math Crossed'!L38))</f>
        <v xml:space="preserve"> </v>
      </c>
      <c r="J55" s="82"/>
      <c r="N55" s="74"/>
    </row>
    <row r="56" spans="3:15">
      <c r="C56" s="74"/>
      <c r="D56" s="107" t="s">
        <v>123</v>
      </c>
      <c r="E56" s="83" t="str" cm="1">
        <f t="array" ref="E56">IF(OR(ISBLANK(E28:H32))," ",'Math Crossed'!L4)</f>
        <v xml:space="preserve"> </v>
      </c>
      <c r="F56" s="78" t="str" cm="1">
        <f t="array" ref="F56">IF(OR(ISBLANK(E28:H32))," ",'Math Crossed'!L11)</f>
        <v xml:space="preserve"> </v>
      </c>
      <c r="G56" s="79" t="str" cm="1">
        <f t="array" ref="G56">IF(OR(ISBLANK(E28:H32))," ",'Math Crossed'!L18)</f>
        <v xml:space="preserve"> </v>
      </c>
      <c r="H56" s="80" t="str" cm="1">
        <f t="array" ref="H56">IF(OR(ISBLANK(E28:H32))," ",IF('Math Crossed'!L31&lt;0.05,'Math Crossed'!L25,'Math Crossed'!L35))</f>
        <v xml:space="preserve"> </v>
      </c>
      <c r="I56" s="81" t="str" cm="1">
        <f t="array" ref="I56">IF(OR(ISBLANK(E28:H32))," ",IF('Math Crossed'!L31&lt;0.05,'Math Crossed'!L30,'Math Crossed'!L39))</f>
        <v xml:space="preserve"> </v>
      </c>
      <c r="J56" s="82"/>
      <c r="N56" s="84"/>
      <c r="O56" s="85"/>
    </row>
    <row r="57" spans="3:15">
      <c r="C57" s="74"/>
      <c r="D57" s="107" t="s">
        <v>124</v>
      </c>
      <c r="E57" s="83" t="str" cm="1">
        <f t="array" ref="E57">IF(OR(ISBLANK(E28:H32))," ",IF('Math Crossed'!L31&lt;0.05,'Math Crossed'!L5, " "))</f>
        <v xml:space="preserve"> </v>
      </c>
      <c r="F57" s="78" t="str" cm="1">
        <f t="array" ref="F57">IF(OR(ISBLANK(E28:H32))," ",IF('Math Crossed'!L31&lt;0.05,'Math Crossed'!L12," "))</f>
        <v xml:space="preserve"> </v>
      </c>
      <c r="G57" s="79" t="str" cm="1">
        <f t="array" ref="G57">IF(OR(ISBLANK(E28:H32))," ",IF('Math Crossed'!L31&lt;0.05,'Math Crossed'!L19," "))</f>
        <v xml:space="preserve"> </v>
      </c>
      <c r="H57" s="80" t="str" cm="1">
        <f t="array" ref="H57">IF(OR(ISBLANK(E28:H32))," ",IF('Math Crossed'!L31&lt;0.05,'Math Crossed'!L26," "))</f>
        <v xml:space="preserve"> </v>
      </c>
      <c r="I57" s="81" t="str" cm="1">
        <f t="array" ref="I57">IF(OR(ISBLANK(E28:H32))," ",IF('Math Crossed'!L31&lt;0.05,'Math Crossed'!L31," "))</f>
        <v xml:space="preserve"> </v>
      </c>
      <c r="J57" s="82"/>
      <c r="N57" s="84"/>
      <c r="O57" s="85"/>
    </row>
    <row r="58" spans="3:15">
      <c r="C58" s="74"/>
      <c r="D58" s="107" t="s">
        <v>69</v>
      </c>
      <c r="E58" s="83" t="str" cm="1">
        <f t="array" ref="E58">IF(OR(ISBLANK(E28:H32))," ",IF('Math Crossed'!L31&lt;0.05,'Math Crossed'!L6,'Math Crossed'!L8))</f>
        <v xml:space="preserve"> </v>
      </c>
      <c r="F58" s="78" t="str" cm="1">
        <f t="array" ref="F58">IF(OR(ISBLANK(E28:H32))," ",IF('Math Crossed'!L31&lt;0.05,'Math Crossed'!L13,'Math Crossed'!L15))</f>
        <v xml:space="preserve"> </v>
      </c>
      <c r="G58" s="79" t="str" cm="1">
        <f t="array" ref="G58">IF(OR(ISBLANK(E28:H32))," ",IF('Math Crossed'!L31&lt;0.05,'Math Crossed'!L20,'Math Crossed'!L22))</f>
        <v xml:space="preserve"> </v>
      </c>
      <c r="H58" s="86"/>
      <c r="I58" s="87"/>
      <c r="J58" s="82"/>
      <c r="N58" s="84"/>
      <c r="O58" s="85"/>
    </row>
    <row r="59" spans="3:15">
      <c r="C59" s="74"/>
      <c r="D59" s="107" t="s">
        <v>125</v>
      </c>
      <c r="E59" s="83" t="str" cm="1">
        <f t="array" ref="E59">IF(OR(ISBLANK(E28:H32))," ",'Math Crossed'!L7)</f>
        <v xml:space="preserve"> </v>
      </c>
      <c r="F59" s="78" t="str" cm="1">
        <f t="array" ref="F59">IF(OR(ISBLANK(E28:H32))," ",'Math Crossed'!L14)</f>
        <v xml:space="preserve"> </v>
      </c>
      <c r="G59" s="86"/>
      <c r="H59" s="86"/>
      <c r="I59" s="87"/>
      <c r="J59" s="82"/>
      <c r="N59" s="84"/>
      <c r="O59" s="85"/>
    </row>
    <row r="60" spans="3:15">
      <c r="C60" s="74"/>
      <c r="D60" s="74"/>
      <c r="E60" s="74"/>
      <c r="F60" s="74"/>
      <c r="G60" s="74"/>
      <c r="H60" s="74"/>
      <c r="I60" s="74"/>
      <c r="J60" s="82"/>
      <c r="N60" s="84"/>
    </row>
    <row r="61" spans="3:15">
      <c r="C61" s="74"/>
      <c r="D61" s="74"/>
      <c r="E61" s="74"/>
      <c r="F61" s="74"/>
      <c r="G61" s="74"/>
      <c r="H61" s="74"/>
      <c r="I61" s="74"/>
      <c r="J61" s="82"/>
      <c r="N61" s="84"/>
    </row>
    <row r="62" spans="3:15" ht="18.5">
      <c r="C62" s="74"/>
      <c r="D62" s="129" t="s">
        <v>115</v>
      </c>
      <c r="E62" s="129"/>
      <c r="F62" s="129"/>
      <c r="G62" s="129"/>
      <c r="H62" s="158"/>
      <c r="I62" s="74"/>
      <c r="J62" s="82"/>
      <c r="N62" s="84"/>
    </row>
    <row r="63" spans="3:15" ht="24.5" customHeight="1">
      <c r="C63" s="74"/>
      <c r="D63" s="108" t="s">
        <v>15</v>
      </c>
      <c r="E63" s="109" t="s">
        <v>113</v>
      </c>
      <c r="F63" s="109" t="s">
        <v>75</v>
      </c>
      <c r="G63" s="109" t="s">
        <v>114</v>
      </c>
      <c r="H63" s="117" t="s">
        <v>119</v>
      </c>
      <c r="I63" s="74"/>
      <c r="J63" s="82"/>
      <c r="N63" s="84"/>
    </row>
    <row r="64" spans="3:15">
      <c r="C64" s="74"/>
      <c r="D64" s="88" t="s">
        <v>32</v>
      </c>
      <c r="E64" s="89" t="str" cm="1">
        <f t="array" ref="E64">IF(OR(ISBLANK(E28:H32))," ",IF('Math Crossed'!L31&lt;0.05,'Math Crossed'!P8,'Math Crossed'!P20))</f>
        <v xml:space="preserve"> </v>
      </c>
      <c r="F64" s="89" t="str" cm="1">
        <f t="array" ref="F64">IF(OR(ISBLANK(E28:H32))," ",IF('Math Crossed'!L31&lt;0.05,'With and Without Interaction'!P25,'With and Without Interaction'!P36))</f>
        <v xml:space="preserve"> </v>
      </c>
      <c r="G64" s="89" t="str" cm="1">
        <f t="array" ref="G64">IF(OR(ISBLANK(E28:H32))," ",6*F64)</f>
        <v xml:space="preserve"> </v>
      </c>
      <c r="H64" s="118" t="str" cm="1">
        <f t="array" ref="H64">IF(OR(ISBLANK(E28:H32))," ",IF(ISBLANK(G64)," ",G64/G70))</f>
        <v xml:space="preserve"> </v>
      </c>
      <c r="I64" s="74"/>
      <c r="J64" s="82"/>
      <c r="N64" s="84"/>
    </row>
    <row r="65" spans="3:14">
      <c r="C65" s="74"/>
      <c r="D65" s="88" t="s">
        <v>69</v>
      </c>
      <c r="E65" s="89" t="str" cm="1">
        <f t="array" ref="E65">IF(OR(ISBLANK(E28:H32))," ",IF('Math Crossed'!L31&lt;0.05,'Math Crossed'!P3,'Math Crossed'!P15))</f>
        <v xml:space="preserve"> </v>
      </c>
      <c r="F65" s="89" t="str" cm="1">
        <f t="array" ref="F65">IF(OR(ISBLANK(E28:H32))," ",IF('Math Crossed'!L31&lt;0.05,'With and Without Interaction'!P26,'With and Without Interaction'!P37))</f>
        <v xml:space="preserve"> </v>
      </c>
      <c r="G65" s="89" t="str" cm="1">
        <f t="array" ref="G65">IF(OR(ISBLANK(E28:H32))," ",6*F65)</f>
        <v xml:space="preserve"> </v>
      </c>
      <c r="H65" s="118" t="str" cm="1">
        <f t="array" ref="H65">IF(OR(ISBLANK(E28:H32))," ",IF(ISBLANK(G65)," ",G65/G70))</f>
        <v xml:space="preserve"> </v>
      </c>
      <c r="I65" s="74"/>
      <c r="J65" s="82"/>
      <c r="N65" s="84"/>
    </row>
    <row r="66" spans="3:14">
      <c r="C66" s="74"/>
      <c r="D66" s="88" t="s">
        <v>70</v>
      </c>
      <c r="E66" s="89" t="str" cm="1">
        <f t="array" ref="E66">IF(OR(ISBLANK(E28:H32))," ",IF('Math Crossed'!L31&lt;0.05,'Math Crossed'!Q7,'Math Crossed'!Q19))</f>
        <v xml:space="preserve"> </v>
      </c>
      <c r="F66" s="89" t="str" cm="1">
        <f t="array" ref="F66">IF(OR(ISBLANK(E28:H32))," ",IF('Math Crossed'!L31&lt;0.05,'With and Without Interaction'!P27,'With and Without Interaction'!P38))</f>
        <v xml:space="preserve"> </v>
      </c>
      <c r="G66" s="89" t="str" cm="1">
        <f t="array" ref="G66">IF(OR(ISBLANK(E28:H32))," ",6*F66)</f>
        <v xml:space="preserve"> </v>
      </c>
      <c r="H66" s="118" t="str" cm="1">
        <f t="array" ref="H66">IF(OR(ISBLANK(E28:H32))," ",IF(ISBLANK(G66)," ",G66/G70))</f>
        <v xml:space="preserve"> </v>
      </c>
      <c r="I66" s="74"/>
      <c r="J66" s="82"/>
      <c r="N66" s="84"/>
    </row>
    <row r="67" spans="3:14">
      <c r="C67" s="74"/>
      <c r="D67" s="88" t="s">
        <v>117</v>
      </c>
      <c r="E67" s="89" t="str" cm="1">
        <f t="array" ref="E67">IF(OR(ISBLANK(E28:H32))," ",IF('Math Crossed'!L31&lt;0.05,'Math Crossed'!Q4,'Math Crossed'!Q16))</f>
        <v xml:space="preserve"> </v>
      </c>
      <c r="F67" s="89" t="str" cm="1">
        <f t="array" ref="F67">IF(OR(ISBLANK(E28:H32))," ",IF('Math Crossed'!L31&lt;0.05,'With and Without Interaction'!P28,'With and Without Interaction'!P39))</f>
        <v xml:space="preserve"> </v>
      </c>
      <c r="G67" s="89" t="str" cm="1">
        <f t="array" ref="G67">IF(OR(ISBLANK(E28:H32))," ",6*F67)</f>
        <v xml:space="preserve"> </v>
      </c>
      <c r="H67" s="118" t="str" cm="1">
        <f t="array" ref="H67">IF(OR(ISBLANK(E28:H32))," ",IF(ISBLANK(G67)," ",G67/G70))</f>
        <v xml:space="preserve"> </v>
      </c>
      <c r="I67" s="74"/>
      <c r="J67" s="82"/>
      <c r="N67" s="84"/>
    </row>
    <row r="68" spans="3:14">
      <c r="C68" s="74"/>
      <c r="D68" s="88" t="s">
        <v>116</v>
      </c>
      <c r="E68" s="89" t="str" cm="1">
        <f t="array" ref="E68">IF(OR(ISBLANK(E28:H32))," ",IF('Math Crossed'!L31&lt;0.05,'Math Crossed'!Q5," "))</f>
        <v xml:space="preserve"> </v>
      </c>
      <c r="F68" s="89" t="str" cm="1">
        <f t="array" ref="F68">IF(OR(ISBLANK(E28:H32))," ",IF('Math Crossed'!L31&lt;0.05,'With and Without Interaction'!P29," "))</f>
        <v xml:space="preserve"> </v>
      </c>
      <c r="G68" s="89" t="str" cm="1">
        <f t="array" ref="G68">IF(OR(ISBLANK(E28:H32))," ",(IF(ISBLANK(F68),6*F68," ")))</f>
        <v xml:space="preserve"> </v>
      </c>
      <c r="H68" s="118" t="str" cm="1">
        <f t="array" ref="H68">IF(OR(ISBLANK(E28:H32))," ",IF(ISBLANK(F68),G68/G70," "))</f>
        <v xml:space="preserve"> </v>
      </c>
      <c r="I68" s="74"/>
      <c r="J68" s="82"/>
      <c r="N68" s="84"/>
    </row>
    <row r="69" spans="3:14">
      <c r="C69" s="74"/>
      <c r="D69" s="88" t="s">
        <v>51</v>
      </c>
      <c r="E69" s="89" t="str" cm="1">
        <f t="array" ref="E69">IF(OR(ISBLANK(E28:H32))," ",IF('Math Crossed'!L31&lt;0.05,'Math Crossed'!Q6,'Math Crossed'!Q18))</f>
        <v xml:space="preserve"> </v>
      </c>
      <c r="F69" s="89" t="str" cm="1">
        <f t="array" ref="F69">IF(OR(ISBLANK(E28:H32))," ",IF('Math Crossed'!L31&lt;0.05,'With and Without Interaction'!P30,'With and Without Interaction'!P40))</f>
        <v xml:space="preserve"> </v>
      </c>
      <c r="G69" s="89" t="str" cm="1">
        <f t="array" ref="G69">IF(OR(ISBLANK(E28:H32))," ",6*F69)</f>
        <v xml:space="preserve"> </v>
      </c>
      <c r="H69" s="118" t="str" cm="1">
        <f t="array" ref="H69">IF(OR(ISBLANK(E28:H32))," ",IF(ISBLANK(G69)," ",G69/G70))</f>
        <v xml:space="preserve"> </v>
      </c>
      <c r="I69" s="74"/>
      <c r="J69" s="82"/>
      <c r="N69" s="84"/>
    </row>
    <row r="70" spans="3:14">
      <c r="C70" s="74"/>
      <c r="D70" s="88" t="s">
        <v>52</v>
      </c>
      <c r="E70" s="89" t="str" cm="1">
        <f t="array" ref="E70">IF(OR(ISBLANK(E28:H32))," ",IF('Math Crossed'!L31&lt;0.05,'Math Crossed'!P9,'Math Crossed'!P21))</f>
        <v xml:space="preserve"> </v>
      </c>
      <c r="F70" s="89" t="str" cm="1">
        <f t="array" ref="F70">IF(OR(ISBLANK(E28:H32))," ",IF('Math Crossed'!L31&lt;0.05,'With and Without Interaction'!P31,'With and Without Interaction'!P41))</f>
        <v xml:space="preserve"> </v>
      </c>
      <c r="G70" s="89" t="str" cm="1">
        <f t="array" ref="G70">IF(OR(ISBLANK(E28:H32))," ",6*F70)</f>
        <v xml:space="preserve"> </v>
      </c>
      <c r="H70" s="118" t="str" cm="1">
        <f t="array" ref="H70">IF(OR(ISBLANK(E28:H32))," ",IF(ISBLANK(G70)," ",G70/G70))</f>
        <v xml:space="preserve"> </v>
      </c>
      <c r="I70" s="74"/>
      <c r="J70" s="82"/>
      <c r="N70" s="84"/>
    </row>
    <row r="71" spans="3:14">
      <c r="C71" s="74"/>
      <c r="D71" s="74"/>
      <c r="E71" s="74"/>
      <c r="F71" s="74"/>
      <c r="G71" s="74"/>
      <c r="H71" s="74"/>
      <c r="I71" s="74"/>
      <c r="J71" s="82"/>
      <c r="N71" s="84"/>
    </row>
    <row r="72" spans="3:14" ht="18.5">
      <c r="C72" s="74"/>
      <c r="D72" s="147" t="s">
        <v>128</v>
      </c>
      <c r="E72" s="148"/>
      <c r="F72" s="148"/>
      <c r="G72" s="148"/>
      <c r="H72" s="148"/>
      <c r="I72" s="148"/>
      <c r="J72" s="148"/>
      <c r="K72" s="149"/>
      <c r="N72" s="84"/>
    </row>
    <row r="73" spans="3:14" s="97" customFormat="1" ht="18.5">
      <c r="C73" s="110"/>
      <c r="D73" s="111"/>
      <c r="E73" s="111"/>
      <c r="F73" s="111"/>
      <c r="G73" s="111"/>
      <c r="H73" s="111"/>
      <c r="I73" s="111"/>
      <c r="J73" s="111"/>
      <c r="K73" s="111"/>
      <c r="N73" s="112"/>
    </row>
    <row r="74" spans="3:14" s="97" customFormat="1" ht="18.5">
      <c r="C74" s="110"/>
      <c r="D74" s="111"/>
      <c r="E74" s="111"/>
      <c r="F74" s="111"/>
      <c r="G74" s="111"/>
      <c r="H74" s="111"/>
      <c r="I74" s="111"/>
      <c r="J74" s="111"/>
      <c r="K74" s="111"/>
      <c r="N74" s="112"/>
    </row>
    <row r="75" spans="3:14" s="97" customFormat="1" ht="18.5">
      <c r="C75" s="110"/>
      <c r="D75" s="111"/>
      <c r="E75" s="111"/>
      <c r="F75" s="111"/>
      <c r="G75" s="111"/>
      <c r="H75" s="111"/>
      <c r="I75" s="111"/>
      <c r="J75" s="111"/>
      <c r="K75" s="111"/>
      <c r="N75" s="112"/>
    </row>
    <row r="76" spans="3:14" s="97" customFormat="1" ht="18.5">
      <c r="C76" s="110"/>
      <c r="D76" s="111"/>
      <c r="E76" s="111"/>
      <c r="F76" s="111"/>
      <c r="G76" s="111"/>
      <c r="H76" s="111"/>
      <c r="I76" s="111"/>
      <c r="J76" s="111"/>
      <c r="K76" s="111"/>
      <c r="N76" s="112"/>
    </row>
    <row r="77" spans="3:14" s="97" customFormat="1" ht="18.5">
      <c r="C77" s="110"/>
      <c r="D77" s="111"/>
      <c r="E77" s="111"/>
      <c r="F77" s="111"/>
      <c r="G77" s="111"/>
      <c r="H77" s="111"/>
      <c r="I77" s="111"/>
      <c r="J77" s="111"/>
      <c r="K77" s="111"/>
      <c r="N77" s="112"/>
    </row>
    <row r="78" spans="3:14" s="97" customFormat="1" ht="18.5">
      <c r="C78" s="110"/>
      <c r="D78" s="111"/>
      <c r="E78" s="111"/>
      <c r="F78" s="111"/>
      <c r="G78" s="111"/>
      <c r="H78" s="111"/>
      <c r="I78" s="111"/>
      <c r="J78" s="111"/>
      <c r="K78" s="111"/>
      <c r="N78" s="112"/>
    </row>
    <row r="79" spans="3:14" s="97" customFormat="1" ht="18.5">
      <c r="C79" s="110"/>
      <c r="D79" s="111"/>
      <c r="E79" s="111"/>
      <c r="F79" s="111"/>
      <c r="G79" s="111"/>
      <c r="H79" s="111"/>
      <c r="I79" s="111"/>
      <c r="J79" s="111"/>
      <c r="K79" s="111"/>
      <c r="N79" s="112"/>
    </row>
    <row r="80" spans="3:14" s="97" customFormat="1" ht="18.5">
      <c r="C80" s="110"/>
      <c r="D80" s="111"/>
      <c r="E80" s="111"/>
      <c r="F80" s="111"/>
      <c r="G80" s="111"/>
      <c r="H80" s="111"/>
      <c r="I80" s="111"/>
      <c r="J80" s="111"/>
      <c r="K80" s="111"/>
      <c r="N80" s="112"/>
    </row>
    <row r="81" spans="3:14" s="97" customFormat="1" ht="18.5">
      <c r="C81" s="110"/>
      <c r="D81" s="111"/>
      <c r="E81" s="111"/>
      <c r="F81" s="111"/>
      <c r="G81" s="111"/>
      <c r="H81" s="111"/>
      <c r="I81" s="111"/>
      <c r="J81" s="111"/>
      <c r="K81" s="111"/>
      <c r="N81" s="112"/>
    </row>
    <row r="82" spans="3:14">
      <c r="C82" s="74"/>
      <c r="D82" s="74"/>
      <c r="E82" s="74"/>
      <c r="F82" s="74"/>
      <c r="G82" s="74"/>
      <c r="H82" s="74"/>
      <c r="I82" s="74"/>
      <c r="J82" s="82"/>
      <c r="N82" s="84"/>
    </row>
    <row r="83" spans="3:14" ht="31">
      <c r="D83" s="124" t="s">
        <v>131</v>
      </c>
      <c r="E83" s="124"/>
      <c r="F83" s="124"/>
      <c r="G83" s="124"/>
      <c r="H83" s="124"/>
      <c r="I83" s="124"/>
      <c r="J83" s="124"/>
      <c r="K83" s="124"/>
    </row>
  </sheetData>
  <sheetProtection algorithmName="SHA-512" hashValue="hfIP7EJa30XwwwK+MW/5nav9AaYMLaSvrWPqZVujpt3PMPtKBkLhFR3l8t6Qa1fdUIk6MOMHeh7Y4CDveGfZow==" saltValue="dug7DsIEnuwD6gyJ4eNevA==" spinCount="100000" sheet="1" objects="1" scenarios="1" selectLockedCells="1"/>
  <mergeCells count="54">
    <mergeCell ref="D83:K83"/>
    <mergeCell ref="D22:K22"/>
    <mergeCell ref="D23:K23"/>
    <mergeCell ref="D36:K36"/>
    <mergeCell ref="J15:K15"/>
    <mergeCell ref="J16:K16"/>
    <mergeCell ref="F16:G16"/>
    <mergeCell ref="D16:E16"/>
    <mergeCell ref="H18:K18"/>
    <mergeCell ref="D62:H62"/>
    <mergeCell ref="J8:K8"/>
    <mergeCell ref="H9:I9"/>
    <mergeCell ref="J9:K9"/>
    <mergeCell ref="D72:K72"/>
    <mergeCell ref="D8:E8"/>
    <mergeCell ref="F8:G8"/>
    <mergeCell ref="H8:I8"/>
    <mergeCell ref="E26:F26"/>
    <mergeCell ref="G26:H26"/>
    <mergeCell ref="H12:I12"/>
    <mergeCell ref="D9:E9"/>
    <mergeCell ref="H14:I14"/>
    <mergeCell ref="H15:I15"/>
    <mergeCell ref="H16:I16"/>
    <mergeCell ref="D13:E13"/>
    <mergeCell ref="F14:G14"/>
    <mergeCell ref="J6:K6"/>
    <mergeCell ref="D7:E7"/>
    <mergeCell ref="F7:G7"/>
    <mergeCell ref="H7:I7"/>
    <mergeCell ref="J7:K7"/>
    <mergeCell ref="F13:G13"/>
    <mergeCell ref="H10:I10"/>
    <mergeCell ref="H11:I11"/>
    <mergeCell ref="D6:E6"/>
    <mergeCell ref="H6:I6"/>
    <mergeCell ref="F6:G6"/>
    <mergeCell ref="J11:K11"/>
    <mergeCell ref="J10:K10"/>
    <mergeCell ref="J12:K12"/>
    <mergeCell ref="F9:G9"/>
    <mergeCell ref="F12:G12"/>
    <mergeCell ref="D10:E10"/>
    <mergeCell ref="F10:G10"/>
    <mergeCell ref="F11:G11"/>
    <mergeCell ref="D11:E11"/>
    <mergeCell ref="D12:E12"/>
    <mergeCell ref="D14:E14"/>
    <mergeCell ref="F15:G15"/>
    <mergeCell ref="D15:E15"/>
    <mergeCell ref="D53:I53"/>
    <mergeCell ref="D34:H34"/>
    <mergeCell ref="D21:K21"/>
    <mergeCell ref="J14:K14"/>
  </mergeCells>
  <conditionalFormatting sqref="D68">
    <cfRule type="expression" priority="1" stopIfTrue="1">
      <formula>OR(ISBLANK($E$28:$H$32))</formula>
    </cfRule>
  </conditionalFormatting>
  <conditionalFormatting sqref="D34:H34">
    <cfRule type="expression" dxfId="21" priority="16">
      <formula>$D$34="ERROR: MISSING MEASUREMENT DATA"</formula>
    </cfRule>
  </conditionalFormatting>
  <conditionalFormatting sqref="D57:I57">
    <cfRule type="expression" priority="11" stopIfTrue="1">
      <formula>OR(ISBLANK($E$28:$H$32))</formula>
    </cfRule>
  </conditionalFormatting>
  <conditionalFormatting sqref="E55">
    <cfRule type="expression" dxfId="19" priority="17">
      <formula>$E$55="ERROR"</formula>
    </cfRule>
  </conditionalFormatting>
  <conditionalFormatting sqref="H18">
    <cfRule type="expression" dxfId="18" priority="7">
      <formula>$H$18="ERROR: MISSING SPECIFICATION LIMIT"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418273B2-3E74-419E-931C-FF130E106A79}">
            <xm:f>'Math Crossed'!$L$31&gt;0.049999999</xm:f>
            <x14:dxf>
              <font>
                <strike/>
              </font>
            </x14:dxf>
          </x14:cfRule>
          <xm:sqref>D68</xm:sqref>
        </x14:conditionalFormatting>
        <x14:conditionalFormatting xmlns:xm="http://schemas.microsoft.com/office/excel/2006/main">
          <x14:cfRule type="expression" priority="18" id="{B963EF53-6EAC-4E3B-8C1F-9F2E9AF64BA0}">
            <xm:f>'Math Crossed'!$L$31&gt;0.04999999999</xm:f>
            <x14:dxf>
              <font>
                <strike/>
              </font>
            </x14:dxf>
          </x14:cfRule>
          <xm:sqref>D57:I57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624" yWindow="492" count="1">
        <x14:dataValidation type="list" allowBlank="1" showInputMessage="1" showErrorMessage="1" errorTitle="Inspection State Error" error="Select Inspection State" promptTitle="Inspection State" prompt="Select Inspection State" xr:uid="{66A23DF2-666A-4AC8-BE3B-B6B25825DD86}">
          <x14:formula1>
            <xm:f>'Drop Down Tables'!$A$3:$A$4</xm:f>
          </x14:formula1>
          <xm:sqref>F9:G9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ACE7A-65F3-4CB0-86F1-E1B44C3DB3BA}">
  <dimension ref="A1:AD104"/>
  <sheetViews>
    <sheetView topLeftCell="A101" zoomScale="80" zoomScaleNormal="80" workbookViewId="0">
      <selection activeCell="B104" sqref="B104"/>
    </sheetView>
  </sheetViews>
  <sheetFormatPr defaultRowHeight="14.5"/>
  <cols>
    <col min="1" max="1" width="18.26953125" bestFit="1" customWidth="1"/>
    <col min="2" max="2" width="17.453125" bestFit="1" customWidth="1"/>
    <col min="3" max="3" width="18.1796875" bestFit="1" customWidth="1"/>
    <col min="4" max="4" width="17.453125" bestFit="1" customWidth="1"/>
    <col min="5" max="5" width="18.1796875" bestFit="1" customWidth="1"/>
  </cols>
  <sheetData>
    <row r="1" spans="1:4">
      <c r="A1" t="s">
        <v>100</v>
      </c>
    </row>
    <row r="3" spans="1:4">
      <c r="A3" t="s">
        <v>0</v>
      </c>
      <c r="B3" t="str">
        <f>IF(ISBLANK('Gage R&amp;R Crossed'!E15),"Inspector 1",'Gage R&amp;R Crossed'!E15)</f>
        <v>Inspector 1</v>
      </c>
      <c r="C3" t="str">
        <f>IF(ISBLANK('Gage R&amp;R Crossed'!E16),"Inspector 2",'Gage R&amp;R Crossed'!E16)</f>
        <v>Inspector 2</v>
      </c>
    </row>
    <row r="4" spans="1:4">
      <c r="A4">
        <v>1</v>
      </c>
      <c r="B4" s="95" t="str" cm="1">
        <f t="array" ref="B4">IF(OR(ISBLANK('Gage R&amp;R Crossed'!E28:H32))," ",AVERAGE('Gage R&amp;R Crossed'!E28:F28))</f>
        <v xml:space="preserve"> </v>
      </c>
      <c r="C4" s="95" t="str" cm="1">
        <f t="array" ref="C4">IF(OR(ISBLANK('Gage R&amp;R Crossed'!E28:H32))," ",AVERAGE('Gage R&amp;R Crossed'!G28:H28))</f>
        <v xml:space="preserve"> </v>
      </c>
      <c r="D4">
        <f>MAX(B4:C8)</f>
        <v>0</v>
      </c>
    </row>
    <row r="5" spans="1:4">
      <c r="A5">
        <v>2</v>
      </c>
      <c r="B5" s="95" t="str" cm="1">
        <f t="array" ref="B5">IF(OR(ISBLANK('Gage R&amp;R Crossed'!E28:H32))," ",AVERAGE('Gage R&amp;R Crossed'!E29:F29))</f>
        <v xml:space="preserve"> </v>
      </c>
      <c r="C5" s="95" t="str" cm="1">
        <f t="array" ref="C5">IF(OR(ISBLANK('Gage R&amp;R Crossed'!E28:H32))," ",AVERAGE('Gage R&amp;R Crossed'!G29:H29))</f>
        <v xml:space="preserve"> </v>
      </c>
      <c r="D5">
        <f>MIN(B4:C8)</f>
        <v>0</v>
      </c>
    </row>
    <row r="6" spans="1:4">
      <c r="A6">
        <v>3</v>
      </c>
      <c r="B6" s="95" t="str" cm="1">
        <f t="array" ref="B6">IF(OR(ISBLANK('Gage R&amp;R Crossed'!E28:H32))," ",AVERAGE('Gage R&amp;R Crossed'!E30:F30))</f>
        <v xml:space="preserve"> </v>
      </c>
      <c r="C6" s="95" t="str" cm="1">
        <f t="array" ref="C6">IF(OR(ISBLANK('Gage R&amp;R Crossed'!E28:H32))," ",AVERAGE('Gage R&amp;R Crossed'!G30:H30))</f>
        <v xml:space="preserve"> </v>
      </c>
      <c r="D6">
        <f>D4-D5</f>
        <v>0</v>
      </c>
    </row>
    <row r="7" spans="1:4">
      <c r="A7">
        <v>4</v>
      </c>
      <c r="B7" s="95" t="str" cm="1">
        <f t="array" ref="B7">IF(OR(ISBLANK('Gage R&amp;R Crossed'!E28:H32))," ",AVERAGE('Gage R&amp;R Crossed'!E31:F31))</f>
        <v xml:space="preserve"> </v>
      </c>
      <c r="C7" s="95" t="str" cm="1">
        <f t="array" ref="C7">IF(OR(ISBLANK('Gage R&amp;R Crossed'!E28:H32))," ",AVERAGE('Gage R&amp;R Crossed'!G31:H31))</f>
        <v xml:space="preserve"> </v>
      </c>
    </row>
    <row r="8" spans="1:4">
      <c r="A8">
        <v>5</v>
      </c>
      <c r="B8" s="95" t="str" cm="1">
        <f t="array" ref="B8">IF(OR(ISBLANK('Gage R&amp;R Crossed'!E28:H32))," ",AVERAGE('Gage R&amp;R Crossed'!E32:F32))</f>
        <v xml:space="preserve"> </v>
      </c>
      <c r="C8" s="95" t="str" cm="1">
        <f t="array" ref="C8">IF(OR(ISBLANK('Gage R&amp;R Crossed'!E28:H32))," ",AVERAGE('Gage R&amp;R Crossed'!G32:H32))</f>
        <v xml:space="preserve"> </v>
      </c>
    </row>
    <row r="19" spans="1:30" ht="16">
      <c r="A19" s="69"/>
      <c r="B19" s="159" t="s">
        <v>1</v>
      </c>
      <c r="C19" s="159"/>
      <c r="D19" s="159" t="s">
        <v>2</v>
      </c>
      <c r="E19" s="159"/>
    </row>
    <row r="20" spans="1:30">
      <c r="A20" s="93" t="s">
        <v>0</v>
      </c>
      <c r="B20" s="94" t="s">
        <v>3</v>
      </c>
      <c r="C20" s="94" t="s">
        <v>4</v>
      </c>
      <c r="D20" s="94" t="s">
        <v>3</v>
      </c>
      <c r="E20" s="94" t="s">
        <v>4</v>
      </c>
    </row>
    <row r="21" spans="1:30" ht="16">
      <c r="A21" s="73">
        <v>1</v>
      </c>
      <c r="B21" s="91" t="str" cm="1">
        <f t="array" ref="B21">IF(OR(ISBLANK('Gage R&amp;R Crossed'!E28:H32))," ",'Gage R&amp;R Crossed'!E28)</f>
        <v xml:space="preserve"> </v>
      </c>
      <c r="C21" s="91" t="str" cm="1">
        <f t="array" ref="C21">IF(OR(ISBLANK('Gage R&amp;R Crossed'!E28:H32))," ",'Gage R&amp;R Crossed'!F28)</f>
        <v xml:space="preserve"> </v>
      </c>
      <c r="D21" s="91" t="str" cm="1">
        <f t="array" ref="D21">IF(OR(ISBLANK('Gage R&amp;R Crossed'!E28:H32))," ",'Gage R&amp;R Crossed'!G28)</f>
        <v xml:space="preserve"> </v>
      </c>
      <c r="E21" s="91" t="str" cm="1">
        <f t="array" ref="E21">IF(OR(ISBLANK('Gage R&amp;R Crossed'!E28:H32))," ",'Gage R&amp;R Crossed'!H28)</f>
        <v xml:space="preserve"> </v>
      </c>
    </row>
    <row r="22" spans="1:30" ht="16">
      <c r="A22" s="73">
        <v>2</v>
      </c>
      <c r="B22" s="91" t="str" cm="1">
        <f t="array" ref="B22">IF(OR(ISBLANK('Gage R&amp;R Crossed'!E28:H32))," ",'Gage R&amp;R Crossed'!E29)</f>
        <v xml:space="preserve"> </v>
      </c>
      <c r="C22" s="91" t="str" cm="1">
        <f t="array" ref="C22">IF(OR(ISBLANK('Gage R&amp;R Crossed'!E28:H32))," ",'Gage R&amp;R Crossed'!F29)</f>
        <v xml:space="preserve"> </v>
      </c>
      <c r="D22" s="91" t="str" cm="1">
        <f t="array" ref="D22">IF(OR(ISBLANK('Gage R&amp;R Crossed'!E28:H32))," ",'Gage R&amp;R Crossed'!G29)</f>
        <v xml:space="preserve"> </v>
      </c>
      <c r="E22" s="91" t="str" cm="1">
        <f t="array" ref="E22">IF(OR(ISBLANK('Gage R&amp;R Crossed'!E28:H32))," ",'Gage R&amp;R Crossed'!H29)</f>
        <v xml:space="preserve"> </v>
      </c>
    </row>
    <row r="23" spans="1:30" ht="16">
      <c r="A23" s="73">
        <v>3</v>
      </c>
      <c r="B23" s="91" t="str" cm="1">
        <f t="array" ref="B23">IF(OR(ISBLANK('Gage R&amp;R Crossed'!E28:H32))," ",'Gage R&amp;R Crossed'!E30)</f>
        <v xml:space="preserve"> </v>
      </c>
      <c r="C23" s="91" t="str" cm="1">
        <f t="array" ref="C23">IF(OR(ISBLANK('Gage R&amp;R Crossed'!E28:H32))," ",'Gage R&amp;R Crossed'!F30)</f>
        <v xml:space="preserve"> </v>
      </c>
      <c r="D23" s="91" t="str" cm="1">
        <f t="array" ref="D23">IF(OR(ISBLANK('Gage R&amp;R Crossed'!E28:H32))," ",'Gage R&amp;R Crossed'!G30)</f>
        <v xml:space="preserve"> </v>
      </c>
      <c r="E23" s="91" t="str" cm="1">
        <f t="array" ref="E23">IF(OR(ISBLANK('Gage R&amp;R Crossed'!E28:H32))," ",'Gage R&amp;R Crossed'!H30)</f>
        <v xml:space="preserve"> </v>
      </c>
    </row>
    <row r="24" spans="1:30" ht="16">
      <c r="A24" s="73">
        <v>4</v>
      </c>
      <c r="B24" s="91" t="str" cm="1">
        <f t="array" ref="B24">IF(OR(ISBLANK('Gage R&amp;R Crossed'!E28:H32))," ",'Gage R&amp;R Crossed'!E31)</f>
        <v xml:space="preserve"> </v>
      </c>
      <c r="C24" s="91" t="str" cm="1">
        <f t="array" ref="C24">IF(OR(ISBLANK('Gage R&amp;R Crossed'!E28:H32))," ",'Gage R&amp;R Crossed'!F31)</f>
        <v xml:space="preserve"> </v>
      </c>
      <c r="D24" s="91" t="str" cm="1">
        <f t="array" ref="D24">IF(OR(ISBLANK('Gage R&amp;R Crossed'!E28:H32))," ",'Gage R&amp;R Crossed'!G31)</f>
        <v xml:space="preserve"> </v>
      </c>
      <c r="E24" s="91" t="str" cm="1">
        <f t="array" ref="E24">IF(OR(ISBLANK('Gage R&amp;R Crossed'!E28:H32))," ",'Gage R&amp;R Crossed'!H31)</f>
        <v xml:space="preserve"> </v>
      </c>
    </row>
    <row r="25" spans="1:30" ht="16">
      <c r="A25" s="73">
        <v>5</v>
      </c>
      <c r="B25" s="91" t="str" cm="1">
        <f t="array" ref="B25">IF(OR(ISBLANK('Gage R&amp;R Crossed'!E28:H32))," ",'Gage R&amp;R Crossed'!E32)</f>
        <v xml:space="preserve"> </v>
      </c>
      <c r="C25" s="91" t="str" cm="1">
        <f t="array" ref="C25">IF(OR(ISBLANK('Gage R&amp;R Crossed'!E28:H32))," ",'Gage R&amp;R Crossed'!F32)</f>
        <v xml:space="preserve"> </v>
      </c>
      <c r="D25" s="91" t="str" cm="1">
        <f t="array" ref="D25">IF(OR(ISBLANK('Gage R&amp;R Crossed'!E28:H32))," ",'Gage R&amp;R Crossed'!G32)</f>
        <v xml:space="preserve"> </v>
      </c>
      <c r="E25" s="91" t="str" cm="1">
        <f t="array" ref="E25">IF(OR(ISBLANK('Gage R&amp;R Crossed'!E28:H32))," ",'Gage R&amp;R Crossed'!H32)</f>
        <v xml:space="preserve"> </v>
      </c>
    </row>
    <row r="27" spans="1:30">
      <c r="B27" t="str">
        <f>IF(ISBLANK('Gage R&amp;R Crossed'!E15),"Inspector 1",'Gage R&amp;R Crossed'!E15)</f>
        <v>Inspector 1</v>
      </c>
      <c r="C27" t="str">
        <f>IF(ISBLANK('Gage R&amp;R Crossed'!E16),"Inspector 2",'Gage R&amp;R Crossed'!E16)</f>
        <v>Inspector 2</v>
      </c>
      <c r="L27" t="s">
        <v>1</v>
      </c>
      <c r="M27" t="s">
        <v>2</v>
      </c>
      <c r="N27" t="s">
        <v>118</v>
      </c>
      <c r="T27" t="s">
        <v>1</v>
      </c>
      <c r="U27">
        <v>0.501</v>
      </c>
      <c r="V27">
        <v>0.499</v>
      </c>
      <c r="W27">
        <v>0.497</v>
      </c>
      <c r="X27">
        <v>0.5</v>
      </c>
      <c r="Y27">
        <v>0.502</v>
      </c>
      <c r="Z27">
        <v>0.501</v>
      </c>
      <c r="AA27">
        <v>0.5</v>
      </c>
      <c r="AB27">
        <v>0.499</v>
      </c>
      <c r="AC27">
        <v>0.501</v>
      </c>
      <c r="AD27">
        <v>0.502</v>
      </c>
    </row>
    <row r="28" spans="1:30" ht="16">
      <c r="A28" s="96">
        <v>1</v>
      </c>
      <c r="B28" s="95" t="str">
        <f>B21</f>
        <v xml:space="preserve"> </v>
      </c>
      <c r="C28" s="95" t="str">
        <f>D21</f>
        <v xml:space="preserve"> </v>
      </c>
      <c r="K28">
        <v>1</v>
      </c>
      <c r="L28">
        <v>0.501</v>
      </c>
      <c r="M28">
        <v>0.502</v>
      </c>
      <c r="N28">
        <f ca="1">RAND()-0.5</f>
        <v>0.44185916397264779</v>
      </c>
      <c r="O28">
        <f ca="1">N28*0.3</f>
        <v>0.13255774919179433</v>
      </c>
      <c r="P28">
        <f ca="1">RAND()-0.5</f>
        <v>-0.4945262037236513</v>
      </c>
      <c r="Q28">
        <f ca="1">P28*0.3</f>
        <v>-0.1483578611170954</v>
      </c>
      <c r="R28">
        <f ca="1">1+O28</f>
        <v>1.1325577491917944</v>
      </c>
      <c r="S28">
        <f ca="1">2+Q28</f>
        <v>1.8516421388829045</v>
      </c>
      <c r="T28" t="s">
        <v>2</v>
      </c>
      <c r="U28">
        <v>0.502</v>
      </c>
      <c r="V28">
        <v>0.5</v>
      </c>
      <c r="W28">
        <v>0.498</v>
      </c>
      <c r="X28">
        <v>0.499</v>
      </c>
      <c r="Y28">
        <v>0.5</v>
      </c>
      <c r="Z28">
        <v>0.502</v>
      </c>
      <c r="AA28">
        <v>0.501</v>
      </c>
      <c r="AB28">
        <v>0.497</v>
      </c>
      <c r="AC28">
        <v>0.5</v>
      </c>
      <c r="AD28">
        <v>0.502</v>
      </c>
    </row>
    <row r="29" spans="1:30" ht="16">
      <c r="A29" s="96">
        <v>2</v>
      </c>
      <c r="B29" s="95" t="str">
        <f>B22</f>
        <v xml:space="preserve"> </v>
      </c>
      <c r="C29" s="95" t="str">
        <f>D22</f>
        <v xml:space="preserve"> </v>
      </c>
      <c r="K29">
        <v>1</v>
      </c>
      <c r="L29">
        <v>0.499</v>
      </c>
      <c r="M29">
        <v>0.5</v>
      </c>
      <c r="N29">
        <f t="shared" ref="N29:N37" ca="1" si="0">RAND()-0.5</f>
        <v>4.4042244702602984E-2</v>
      </c>
      <c r="O29">
        <f t="shared" ref="O29:O37" ca="1" si="1">N29*0.3</f>
        <v>1.3212673410780895E-2</v>
      </c>
      <c r="P29">
        <f t="shared" ref="P29:P37" ca="1" si="2">RAND()-0.5</f>
        <v>0.24909038765696401</v>
      </c>
      <c r="Q29">
        <f t="shared" ref="Q29:Q37" ca="1" si="3">P29*0.3</f>
        <v>7.4727116297089197E-2</v>
      </c>
      <c r="R29">
        <f t="shared" ref="R29:R37" ca="1" si="4">1+O29</f>
        <v>1.0132126734107809</v>
      </c>
      <c r="S29">
        <f t="shared" ref="S29:S37" ca="1" si="5">2+Q29</f>
        <v>2.0747271162970891</v>
      </c>
    </row>
    <row r="30" spans="1:30" ht="16">
      <c r="A30" s="96">
        <v>3</v>
      </c>
      <c r="B30" s="95" t="str">
        <f>B23</f>
        <v xml:space="preserve"> </v>
      </c>
      <c r="C30" s="95" t="str">
        <f>D23</f>
        <v xml:space="preserve"> </v>
      </c>
      <c r="K30">
        <v>1</v>
      </c>
      <c r="L30">
        <v>0.497</v>
      </c>
      <c r="M30">
        <v>0.498</v>
      </c>
      <c r="N30">
        <f t="shared" ca="1" si="0"/>
        <v>-0.46994820346197941</v>
      </c>
      <c r="O30">
        <f t="shared" ca="1" si="1"/>
        <v>-0.14098446103859383</v>
      </c>
      <c r="P30">
        <f t="shared" ca="1" si="2"/>
        <v>-0.2141958828796543</v>
      </c>
      <c r="Q30">
        <f t="shared" ca="1" si="3"/>
        <v>-6.4258764863896284E-2</v>
      </c>
      <c r="R30">
        <f t="shared" ca="1" si="4"/>
        <v>0.85901553896140614</v>
      </c>
      <c r="S30">
        <f t="shared" ca="1" si="5"/>
        <v>1.9357412351361036</v>
      </c>
    </row>
    <row r="31" spans="1:30" ht="16">
      <c r="A31" s="96">
        <v>4</v>
      </c>
      <c r="B31" s="95" t="str">
        <f>B24</f>
        <v xml:space="preserve"> </v>
      </c>
      <c r="C31" s="95" t="str">
        <f>D24</f>
        <v xml:space="preserve"> </v>
      </c>
      <c r="K31">
        <v>1</v>
      </c>
      <c r="L31">
        <v>0.5</v>
      </c>
      <c r="M31">
        <v>0.499</v>
      </c>
      <c r="N31">
        <f t="shared" ca="1" si="0"/>
        <v>-0.36766874577049558</v>
      </c>
      <c r="O31">
        <f t="shared" ca="1" si="1"/>
        <v>-0.11030062373114867</v>
      </c>
      <c r="P31">
        <f t="shared" ca="1" si="2"/>
        <v>0.22218926357023938</v>
      </c>
      <c r="Q31">
        <f t="shared" ca="1" si="3"/>
        <v>6.6656779071071814E-2</v>
      </c>
      <c r="R31">
        <f t="shared" ca="1" si="4"/>
        <v>0.88969937626885132</v>
      </c>
      <c r="S31">
        <f t="shared" ca="1" si="5"/>
        <v>2.0666567790710717</v>
      </c>
    </row>
    <row r="32" spans="1:30" ht="16">
      <c r="A32" s="96">
        <v>5</v>
      </c>
      <c r="B32" s="95" t="str">
        <f>B25</f>
        <v xml:space="preserve"> </v>
      </c>
      <c r="C32" s="95" t="str">
        <f>D25</f>
        <v xml:space="preserve"> </v>
      </c>
      <c r="K32">
        <v>1</v>
      </c>
      <c r="L32">
        <v>0.502</v>
      </c>
      <c r="M32">
        <v>0.5</v>
      </c>
      <c r="N32">
        <f t="shared" ca="1" si="0"/>
        <v>0.38586833361185446</v>
      </c>
      <c r="O32">
        <f t="shared" ca="1" si="1"/>
        <v>0.11576050008355633</v>
      </c>
      <c r="P32">
        <f t="shared" ca="1" si="2"/>
        <v>-0.31145306096469516</v>
      </c>
      <c r="Q32">
        <f t="shared" ca="1" si="3"/>
        <v>-9.3435918289408545E-2</v>
      </c>
      <c r="R32">
        <f t="shared" ca="1" si="4"/>
        <v>1.1157605000835564</v>
      </c>
      <c r="S32">
        <f t="shared" ca="1" si="5"/>
        <v>1.9065640817105916</v>
      </c>
    </row>
    <row r="33" spans="1:19" ht="16">
      <c r="A33" s="96">
        <v>1</v>
      </c>
      <c r="B33" s="95" t="str">
        <f>C21</f>
        <v xml:space="preserve"> </v>
      </c>
      <c r="C33" s="95" t="str">
        <f>E21</f>
        <v xml:space="preserve"> </v>
      </c>
      <c r="K33">
        <v>1</v>
      </c>
      <c r="L33">
        <v>0.501</v>
      </c>
      <c r="M33">
        <v>0.502</v>
      </c>
      <c r="N33">
        <f t="shared" ca="1" si="0"/>
        <v>-8.1941367055335501E-2</v>
      </c>
      <c r="O33">
        <f t="shared" ca="1" si="1"/>
        <v>-2.4582410116600648E-2</v>
      </c>
      <c r="P33">
        <f t="shared" ca="1" si="2"/>
        <v>9.6237859397716563E-2</v>
      </c>
      <c r="Q33">
        <f t="shared" ca="1" si="3"/>
        <v>2.8871357819314967E-2</v>
      </c>
      <c r="R33">
        <f t="shared" ca="1" si="4"/>
        <v>0.97541758988339933</v>
      </c>
      <c r="S33">
        <f t="shared" ca="1" si="5"/>
        <v>2.0288713578193152</v>
      </c>
    </row>
    <row r="34" spans="1:19" ht="16">
      <c r="A34" s="96">
        <v>2</v>
      </c>
      <c r="B34" s="95" t="str">
        <f>C22</f>
        <v xml:space="preserve"> </v>
      </c>
      <c r="C34" s="95" t="str">
        <f>E22</f>
        <v xml:space="preserve"> </v>
      </c>
      <c r="K34">
        <v>1</v>
      </c>
      <c r="L34">
        <v>0.5</v>
      </c>
      <c r="M34">
        <v>0.501</v>
      </c>
      <c r="N34">
        <f t="shared" ca="1" si="0"/>
        <v>-8.7670380338337295E-2</v>
      </c>
      <c r="O34">
        <f t="shared" ca="1" si="1"/>
        <v>-2.6301114101501186E-2</v>
      </c>
      <c r="P34">
        <f t="shared" ca="1" si="2"/>
        <v>-0.39844543690650747</v>
      </c>
      <c r="Q34">
        <f t="shared" ca="1" si="3"/>
        <v>-0.11953363107195224</v>
      </c>
      <c r="R34">
        <f t="shared" ca="1" si="4"/>
        <v>0.97369888589849884</v>
      </c>
      <c r="S34">
        <f t="shared" ca="1" si="5"/>
        <v>1.8804663689280479</v>
      </c>
    </row>
    <row r="35" spans="1:19" ht="16">
      <c r="A35" s="96">
        <v>3</v>
      </c>
      <c r="B35" s="95" t="str">
        <f>C23</f>
        <v xml:space="preserve"> </v>
      </c>
      <c r="C35" s="95" t="str">
        <f>E23</f>
        <v xml:space="preserve"> </v>
      </c>
      <c r="K35">
        <v>1</v>
      </c>
      <c r="L35">
        <v>0.499</v>
      </c>
      <c r="M35">
        <v>0.497</v>
      </c>
      <c r="N35">
        <f t="shared" ca="1" si="0"/>
        <v>0.25415545601771194</v>
      </c>
      <c r="O35">
        <f t="shared" ca="1" si="1"/>
        <v>7.6246636805313586E-2</v>
      </c>
      <c r="P35">
        <f t="shared" ca="1" si="2"/>
        <v>-4.1909421080046805E-2</v>
      </c>
      <c r="Q35">
        <f t="shared" ca="1" si="3"/>
        <v>-1.2572826324014042E-2</v>
      </c>
      <c r="R35">
        <f t="shared" ca="1" si="4"/>
        <v>1.0762466368053136</v>
      </c>
      <c r="S35">
        <f t="shared" ca="1" si="5"/>
        <v>1.9874271736759859</v>
      </c>
    </row>
    <row r="36" spans="1:19" ht="16">
      <c r="A36" s="96">
        <v>4</v>
      </c>
      <c r="B36" s="95" t="str">
        <f>C24</f>
        <v xml:space="preserve"> </v>
      </c>
      <c r="C36" s="95" t="str">
        <f>E24</f>
        <v xml:space="preserve"> </v>
      </c>
      <c r="K36">
        <v>1</v>
      </c>
      <c r="L36">
        <v>0.501</v>
      </c>
      <c r="M36">
        <v>0.5</v>
      </c>
      <c r="N36">
        <f t="shared" ca="1" si="0"/>
        <v>0.15540848070551772</v>
      </c>
      <c r="O36">
        <f t="shared" ca="1" si="1"/>
        <v>4.6622544211655313E-2</v>
      </c>
      <c r="P36">
        <f t="shared" ca="1" si="2"/>
        <v>0.46527640022910322</v>
      </c>
      <c r="Q36">
        <f t="shared" ca="1" si="3"/>
        <v>0.13958292006873096</v>
      </c>
      <c r="R36">
        <f t="shared" ca="1" si="4"/>
        <v>1.0466225442116552</v>
      </c>
      <c r="S36">
        <f t="shared" ca="1" si="5"/>
        <v>2.1395829200687309</v>
      </c>
    </row>
    <row r="37" spans="1:19" ht="16">
      <c r="A37" s="96">
        <v>5</v>
      </c>
      <c r="B37" s="95" t="str">
        <f>C25</f>
        <v xml:space="preserve"> </v>
      </c>
      <c r="C37" s="95" t="str">
        <f>E25</f>
        <v xml:space="preserve"> </v>
      </c>
      <c r="K37">
        <v>1</v>
      </c>
      <c r="L37">
        <v>0.502</v>
      </c>
      <c r="M37">
        <v>0.502</v>
      </c>
      <c r="N37">
        <f t="shared" ca="1" si="0"/>
        <v>-0.32853004716387657</v>
      </c>
      <c r="O37">
        <f t="shared" ca="1" si="1"/>
        <v>-9.8559014149162974E-2</v>
      </c>
      <c r="P37">
        <f t="shared" ca="1" si="2"/>
        <v>-0.31784594807305011</v>
      </c>
      <c r="Q37">
        <f t="shared" ca="1" si="3"/>
        <v>-9.5353784421915028E-2</v>
      </c>
      <c r="R37">
        <f t="shared" ca="1" si="4"/>
        <v>0.90144098585083698</v>
      </c>
      <c r="S37">
        <f t="shared" ca="1" si="5"/>
        <v>1.904646215578085</v>
      </c>
    </row>
    <row r="43" spans="1:19">
      <c r="A43" t="s">
        <v>101</v>
      </c>
    </row>
    <row r="45" spans="1:19">
      <c r="A45">
        <v>1</v>
      </c>
      <c r="B45">
        <v>2</v>
      </c>
      <c r="C45">
        <v>3</v>
      </c>
      <c r="D45">
        <v>4</v>
      </c>
      <c r="E45">
        <v>5</v>
      </c>
    </row>
    <row r="46" spans="1:19">
      <c r="A46" s="95" t="str">
        <f>B21</f>
        <v xml:space="preserve"> </v>
      </c>
      <c r="B46" s="95" t="str">
        <f>B22</f>
        <v xml:space="preserve"> </v>
      </c>
      <c r="C46" s="95" t="str">
        <f>B23</f>
        <v xml:space="preserve"> </v>
      </c>
      <c r="D46" s="95" t="str">
        <f>B24</f>
        <v xml:space="preserve"> </v>
      </c>
      <c r="E46" s="95" t="str">
        <f>B25</f>
        <v xml:space="preserve"> </v>
      </c>
      <c r="F46" s="95"/>
    </row>
    <row r="47" spans="1:19">
      <c r="A47" s="95" t="str">
        <f>C21</f>
        <v xml:space="preserve"> </v>
      </c>
      <c r="B47" s="95" t="str">
        <f>C22</f>
        <v xml:space="preserve"> </v>
      </c>
      <c r="C47" s="95" t="str">
        <f>C23</f>
        <v xml:space="preserve"> </v>
      </c>
      <c r="D47" s="95" t="str">
        <f>C24</f>
        <v xml:space="preserve"> </v>
      </c>
      <c r="E47" s="95" t="str">
        <f>C25</f>
        <v xml:space="preserve"> </v>
      </c>
      <c r="F47" s="95"/>
    </row>
    <row r="48" spans="1:19">
      <c r="A48" s="95" t="str">
        <f>D21</f>
        <v xml:space="preserve"> </v>
      </c>
      <c r="B48" s="95" t="str">
        <f>D22</f>
        <v xml:space="preserve"> </v>
      </c>
      <c r="C48" s="95" t="str">
        <f>D23</f>
        <v xml:space="preserve"> </v>
      </c>
      <c r="D48" s="95" t="str">
        <f>D24</f>
        <v xml:space="preserve"> </v>
      </c>
      <c r="E48" s="95" t="str">
        <f>D25</f>
        <v xml:space="preserve"> </v>
      </c>
      <c r="F48" s="95"/>
    </row>
    <row r="49" spans="1:6">
      <c r="A49" s="95" t="str">
        <f>E21</f>
        <v xml:space="preserve"> </v>
      </c>
      <c r="B49" s="95" t="str">
        <f>E22</f>
        <v xml:space="preserve"> </v>
      </c>
      <c r="C49" s="95" t="str">
        <f>E23</f>
        <v xml:space="preserve"> </v>
      </c>
      <c r="D49" s="95" t="str">
        <f>E24</f>
        <v xml:space="preserve"> </v>
      </c>
      <c r="E49" s="95" t="str">
        <f>E25</f>
        <v xml:space="preserve"> </v>
      </c>
      <c r="F49" s="95"/>
    </row>
    <row r="50" spans="1:6">
      <c r="A50" s="95"/>
      <c r="B50" s="95"/>
      <c r="C50" s="95"/>
      <c r="D50" s="95"/>
      <c r="E50" s="95"/>
      <c r="F50" s="95"/>
    </row>
    <row r="59" spans="1:6">
      <c r="B59" t="str">
        <f>IF(ISBLANK('Gage R&amp;R Crossed'!E48),"Inspector 1",'Gage R&amp;R Crossed'!E48)</f>
        <v>Inspector 1</v>
      </c>
      <c r="C59" t="str">
        <f>IF(ISBLANK('Gage R&amp;R Crossed'!E49),"Inspector 2",'Gage R&amp;R Crossed'!E49)</f>
        <v>Inspector 2</v>
      </c>
    </row>
    <row r="60" spans="1:6" ht="16">
      <c r="A60" s="96">
        <v>1</v>
      </c>
      <c r="B60" s="95" t="str">
        <f>B21</f>
        <v xml:space="preserve"> </v>
      </c>
      <c r="C60" s="95" t="str">
        <f>D21</f>
        <v xml:space="preserve"> </v>
      </c>
      <c r="D60" s="95">
        <v>0.95</v>
      </c>
      <c r="E60" s="95">
        <v>1.95</v>
      </c>
    </row>
    <row r="61" spans="1:6" ht="16">
      <c r="A61" s="96">
        <v>2</v>
      </c>
      <c r="B61" s="95" t="str">
        <f>B22</f>
        <v xml:space="preserve"> </v>
      </c>
      <c r="C61" s="95" t="str">
        <f>D22</f>
        <v xml:space="preserve"> </v>
      </c>
      <c r="D61" s="95">
        <v>0.96</v>
      </c>
      <c r="E61" s="95">
        <v>1.96</v>
      </c>
    </row>
    <row r="62" spans="1:6" ht="16">
      <c r="A62" s="96">
        <v>3</v>
      </c>
      <c r="B62" s="95" t="str">
        <f>B23</f>
        <v xml:space="preserve"> </v>
      </c>
      <c r="C62" s="95" t="str">
        <f>D23</f>
        <v xml:space="preserve"> </v>
      </c>
      <c r="D62" s="95">
        <v>0.97</v>
      </c>
      <c r="E62" s="95">
        <v>1.97</v>
      </c>
    </row>
    <row r="63" spans="1:6" ht="16">
      <c r="A63" s="96">
        <v>4</v>
      </c>
      <c r="B63" s="95" t="str">
        <f>B24</f>
        <v xml:space="preserve"> </v>
      </c>
      <c r="C63" s="95" t="str">
        <f>D24</f>
        <v xml:space="preserve"> </v>
      </c>
      <c r="D63" s="95">
        <v>0.98</v>
      </c>
      <c r="E63" s="95">
        <v>1.98</v>
      </c>
    </row>
    <row r="64" spans="1:6" ht="16">
      <c r="A64" s="96">
        <v>5</v>
      </c>
      <c r="B64" s="95" t="str">
        <f>B25</f>
        <v xml:space="preserve"> </v>
      </c>
      <c r="C64" s="95" t="str">
        <f>D25</f>
        <v xml:space="preserve"> </v>
      </c>
      <c r="D64" s="95">
        <v>0.99</v>
      </c>
      <c r="E64" s="95">
        <v>1.99</v>
      </c>
    </row>
    <row r="65" spans="1:5" ht="16">
      <c r="A65" s="96">
        <v>1</v>
      </c>
      <c r="B65" s="95" t="str">
        <f>C21</f>
        <v xml:space="preserve"> </v>
      </c>
      <c r="C65" s="95" t="str">
        <f>E21</f>
        <v xml:space="preserve"> </v>
      </c>
      <c r="D65" s="95">
        <v>1</v>
      </c>
      <c r="E65" s="95">
        <v>2</v>
      </c>
    </row>
    <row r="66" spans="1:5" ht="16">
      <c r="A66" s="96">
        <v>2</v>
      </c>
      <c r="B66" s="95" t="str">
        <f>C22</f>
        <v xml:space="preserve"> </v>
      </c>
      <c r="C66" s="95" t="str">
        <f>E22</f>
        <v xml:space="preserve"> </v>
      </c>
      <c r="D66" s="95">
        <v>1.01</v>
      </c>
      <c r="E66" s="95">
        <v>2.0099999999999998</v>
      </c>
    </row>
    <row r="67" spans="1:5" ht="16">
      <c r="A67" s="96">
        <v>3</v>
      </c>
      <c r="B67" s="95" t="str">
        <f>B28</f>
        <v xml:space="preserve"> </v>
      </c>
      <c r="C67" s="95" t="str">
        <f>E23</f>
        <v xml:space="preserve"> </v>
      </c>
      <c r="D67" s="95">
        <v>1.02</v>
      </c>
      <c r="E67" s="95">
        <v>2.02</v>
      </c>
    </row>
    <row r="68" spans="1:5" ht="16">
      <c r="A68" s="96">
        <v>4</v>
      </c>
      <c r="B68" s="95" t="str">
        <f>B29</f>
        <v xml:space="preserve"> </v>
      </c>
      <c r="C68" s="95" t="str">
        <f>E24</f>
        <v xml:space="preserve"> </v>
      </c>
      <c r="D68" s="95">
        <v>1.03</v>
      </c>
      <c r="E68" s="95">
        <v>2.0299999999999998</v>
      </c>
    </row>
    <row r="69" spans="1:5" ht="16">
      <c r="A69" s="96">
        <v>5</v>
      </c>
      <c r="B69" s="95" t="str">
        <f>C25</f>
        <v xml:space="preserve"> </v>
      </c>
      <c r="C69" s="95" t="str">
        <f>E25</f>
        <v xml:space="preserve"> </v>
      </c>
      <c r="D69" s="95">
        <v>1.04</v>
      </c>
      <c r="E69" s="95">
        <v>2.04</v>
      </c>
    </row>
    <row r="74" spans="1:5">
      <c r="A74" s="108" t="s">
        <v>15</v>
      </c>
      <c r="B74" s="109" t="s">
        <v>113</v>
      </c>
      <c r="C74" t="s">
        <v>126</v>
      </c>
    </row>
    <row r="75" spans="1:5">
      <c r="A75" s="88" t="s">
        <v>32</v>
      </c>
      <c r="B75" s="89" t="str" cm="1">
        <f t="array" ref="B75">IF(OR(ISBLANK('Gage R&amp;R Crossed'!E28:H32))," ",IF('Math Crossed'!L31&lt;0.05,'Math Crossed'!P8,'Math Crossed'!P20))</f>
        <v xml:space="preserve"> </v>
      </c>
      <c r="C75" t="e">
        <f>B75/B81</f>
        <v>#VALUE!</v>
      </c>
    </row>
    <row r="76" spans="1:5">
      <c r="A76" s="88" t="s">
        <v>69</v>
      </c>
      <c r="B76" s="89" t="str" cm="1">
        <f t="array" ref="B76">IF(OR(ISBLANK('Gage R&amp;R Crossed'!E28:H32))," ",IF('Math Crossed'!L31&lt;0.05,'Math Crossed'!P3,'Math Crossed'!P15))</f>
        <v xml:space="preserve"> </v>
      </c>
      <c r="C76" t="e">
        <f>B76/B81</f>
        <v>#VALUE!</v>
      </c>
    </row>
    <row r="77" spans="1:5">
      <c r="A77" s="88" t="s">
        <v>70</v>
      </c>
      <c r="B77" s="89" t="str" cm="1">
        <f t="array" ref="B77">IF(OR(ISBLANK('Gage R&amp;R Crossed'!E28:H32))," ",IF('Math Crossed'!L31&lt;0.05,'Math Crossed'!Q7,'Math Crossed'!Q19))</f>
        <v xml:space="preserve"> </v>
      </c>
      <c r="C77" t="e">
        <f>B77/B81</f>
        <v>#VALUE!</v>
      </c>
    </row>
    <row r="78" spans="1:5">
      <c r="A78" s="88" t="s">
        <v>117</v>
      </c>
      <c r="B78" s="89" t="str" cm="1">
        <f t="array" ref="B78">IF(OR(ISBLANK('Gage R&amp;R Crossed'!E28:H32))," ",IF('Math Crossed'!L31&lt;0.05,'Math Crossed'!Q4,'Math Crossed'!Q16))</f>
        <v xml:space="preserve"> </v>
      </c>
      <c r="C78" t="e">
        <f>B78/B81</f>
        <v>#VALUE!</v>
      </c>
    </row>
    <row r="79" spans="1:5">
      <c r="A79" s="88" t="s">
        <v>116</v>
      </c>
      <c r="B79" s="89" t="str" cm="1">
        <f t="array" ref="B79">IF(OR(ISBLANK('Gage R&amp;R Crossed'!E28:H32))," ",IF('Math Crossed'!L31&lt;0.05,'Math Crossed'!Q5," "))</f>
        <v xml:space="preserve"> </v>
      </c>
      <c r="C79" t="str">
        <f>IF(ISBLANK(B79),B79/B81," ")</f>
        <v xml:space="preserve"> </v>
      </c>
    </row>
    <row r="80" spans="1:5">
      <c r="A80" s="88" t="s">
        <v>51</v>
      </c>
      <c r="B80" s="89" t="str" cm="1">
        <f t="array" ref="B80">IF(OR(ISBLANK('Gage R&amp;R Crossed'!E28:H32))," ",IF('Math Crossed'!L31&lt;0.05,'Math Crossed'!Q6,'Math Crossed'!Q18))</f>
        <v xml:space="preserve"> </v>
      </c>
      <c r="C80" t="e">
        <f>B80/B81</f>
        <v>#VALUE!</v>
      </c>
    </row>
    <row r="81" spans="1:8">
      <c r="A81" s="88" t="s">
        <v>52</v>
      </c>
      <c r="B81" s="89" t="str" cm="1">
        <f t="array" ref="B81">IF(OR(ISBLANK('Gage R&amp;R Crossed'!E28:H32))," ",IF('Math Crossed'!L31&lt;0.05,'Math Crossed'!P9,'Math Crossed'!P21))</f>
        <v xml:space="preserve"> </v>
      </c>
      <c r="C81" t="e">
        <f>B81/B81</f>
        <v>#VALUE!</v>
      </c>
    </row>
    <row r="84" spans="1:8">
      <c r="A84" s="108" t="s">
        <v>15</v>
      </c>
      <c r="B84" s="88" t="s">
        <v>32</v>
      </c>
      <c r="C84" s="88" t="s">
        <v>69</v>
      </c>
      <c r="D84" s="88"/>
      <c r="E84" s="88" t="s">
        <v>117</v>
      </c>
      <c r="F84" s="88" t="s">
        <v>116</v>
      </c>
      <c r="G84" s="88" t="s">
        <v>51</v>
      </c>
      <c r="H84" s="88" t="s">
        <v>52</v>
      </c>
    </row>
    <row r="85" spans="1:8">
      <c r="A85" t="s">
        <v>127</v>
      </c>
      <c r="B85" s="113"/>
      <c r="C85" s="113" t="e">
        <f>C76</f>
        <v>#VALUE!</v>
      </c>
      <c r="D85" s="113"/>
      <c r="E85" s="113" t="e">
        <f>C78</f>
        <v>#VALUE!</v>
      </c>
      <c r="F85" s="113" t="str">
        <f>C79</f>
        <v xml:space="preserve"> </v>
      </c>
      <c r="G85" s="113" t="e">
        <f>C80</f>
        <v>#VALUE!</v>
      </c>
    </row>
    <row r="86" spans="1:8">
      <c r="A86" t="s">
        <v>104</v>
      </c>
      <c r="B86" s="113" t="e">
        <f>C75</f>
        <v>#VALUE!</v>
      </c>
      <c r="C86" s="113"/>
      <c r="D86" s="113"/>
      <c r="E86" s="113"/>
      <c r="F86" s="113"/>
      <c r="G86" s="113" t="e">
        <f>C80</f>
        <v>#VALUE!</v>
      </c>
    </row>
    <row r="103" spans="1:4">
      <c r="A103" s="108" t="s">
        <v>15</v>
      </c>
      <c r="B103" s="88" t="s">
        <v>23</v>
      </c>
      <c r="C103" t="s">
        <v>50</v>
      </c>
      <c r="D103" s="88"/>
    </row>
    <row r="104" spans="1:4">
      <c r="A104" t="s">
        <v>127</v>
      </c>
      <c r="B104" s="113" t="e">
        <f>C76</f>
        <v>#VALUE!</v>
      </c>
      <c r="C104" s="113" t="e">
        <f>C77</f>
        <v>#VALUE!</v>
      </c>
    </row>
  </sheetData>
  <sheetProtection algorithmName="SHA-512" hashValue="wZiTFRSbPMEWVRMZR1WHvJjZykTdbX7PmRWYtDxT4uWKFxxYkeyzbUPBnYahtXLjsCbg9qK3vmNeAtU53rkAtQ==" saltValue="dZ4MuMOeXGgyMvm2qfDwKw==" spinCount="100000" sheet="1" objects="1" scenarios="1" selectLockedCells="1" selectUnlockedCells="1"/>
  <sortState xmlns:xlrd2="http://schemas.microsoft.com/office/spreadsheetml/2017/richdata2" ref="D60:D69">
    <sortCondition ref="D60:D69"/>
  </sortState>
  <mergeCells count="2">
    <mergeCell ref="B19:C19"/>
    <mergeCell ref="D19:E19"/>
  </mergeCells>
  <conditionalFormatting sqref="A79">
    <cfRule type="expression" priority="3" stopIfTrue="1">
      <formula>OR(ISBLANK($E$28:$H$32))</formula>
    </cfRule>
  </conditionalFormatting>
  <conditionalFormatting sqref="F84">
    <cfRule type="expression" priority="1" stopIfTrue="1">
      <formula>OR(ISBLANK($E$28:$H$32))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1281C349-7389-4434-998E-E83DCDF86F24}">
            <xm:f>'Math Crossed'!$L$31&gt;0.049999999</xm:f>
            <x14:dxf>
              <font>
                <strike/>
              </font>
            </x14:dxf>
          </x14:cfRule>
          <xm:sqref>A79</xm:sqref>
        </x14:conditionalFormatting>
        <x14:conditionalFormatting xmlns:xm="http://schemas.microsoft.com/office/excel/2006/main">
          <x14:cfRule type="expression" priority="2" id="{455642BA-88E6-4D2A-A73E-D8A83283032C}">
            <xm:f>'Math Crossed'!$L$31&gt;0.049999999</xm:f>
            <x14:dxf>
              <font>
                <strike/>
              </font>
            </x14:dxf>
          </x14:cfRule>
          <xm:sqref>F84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1B029-4AA3-4DFF-A894-8F176B98DBDC}">
  <dimension ref="C6:U42"/>
  <sheetViews>
    <sheetView topLeftCell="A22" workbookViewId="0">
      <selection activeCell="L41" sqref="L41"/>
    </sheetView>
  </sheetViews>
  <sheetFormatPr defaultRowHeight="14.5"/>
  <cols>
    <col min="3" max="3" width="3.90625" customWidth="1"/>
    <col min="4" max="4" width="14.81640625" bestFit="1" customWidth="1"/>
    <col min="5" max="5" width="17.453125" customWidth="1"/>
    <col min="6" max="6" width="18.6328125" customWidth="1"/>
    <col min="7" max="7" width="17.36328125" customWidth="1"/>
    <col min="8" max="8" width="18" customWidth="1"/>
    <col min="11" max="11" width="18.1796875" customWidth="1"/>
    <col min="12" max="12" width="21.6328125" customWidth="1"/>
    <col min="13" max="13" width="18.54296875" customWidth="1"/>
    <col min="14" max="14" width="3.54296875" customWidth="1"/>
    <col min="15" max="15" width="15.36328125" customWidth="1"/>
    <col min="16" max="16" width="19.36328125" bestFit="1" customWidth="1"/>
    <col min="17" max="17" width="15.453125" bestFit="1" customWidth="1"/>
    <col min="18" max="18" width="17.81640625" bestFit="1" customWidth="1"/>
  </cols>
  <sheetData>
    <row r="6" spans="4:18" ht="29">
      <c r="D6" s="37" t="s">
        <v>42</v>
      </c>
      <c r="E6" s="161"/>
      <c r="F6" s="161"/>
      <c r="G6" s="47"/>
      <c r="H6" s="36" t="s">
        <v>47</v>
      </c>
      <c r="I6" s="165"/>
      <c r="J6" s="165"/>
      <c r="K6" s="165"/>
      <c r="L6" s="165"/>
      <c r="M6" s="165"/>
    </row>
    <row r="7" spans="4:18" ht="29">
      <c r="D7" s="37" t="s">
        <v>43</v>
      </c>
      <c r="E7" s="161"/>
      <c r="F7" s="161"/>
      <c r="G7" s="47"/>
      <c r="H7" s="36" t="s">
        <v>48</v>
      </c>
      <c r="I7" s="165"/>
      <c r="J7" s="165"/>
      <c r="K7" s="165"/>
      <c r="L7" s="165"/>
      <c r="M7" s="165"/>
    </row>
    <row r="8" spans="4:18" ht="29" customHeight="1">
      <c r="D8" s="37" t="s">
        <v>44</v>
      </c>
      <c r="E8" s="161"/>
      <c r="F8" s="161"/>
      <c r="G8" s="47"/>
      <c r="H8" s="38" t="s">
        <v>49</v>
      </c>
      <c r="I8" s="165"/>
      <c r="J8" s="165"/>
      <c r="K8" s="165"/>
      <c r="L8" s="165"/>
      <c r="M8" s="165"/>
    </row>
    <row r="9" spans="4:18" ht="29" customHeight="1">
      <c r="D9" s="37" t="s">
        <v>45</v>
      </c>
      <c r="E9" s="161"/>
      <c r="F9" s="161"/>
    </row>
    <row r="10" spans="4:18" ht="29" customHeight="1">
      <c r="D10" s="35" t="s">
        <v>46</v>
      </c>
      <c r="E10" s="161"/>
      <c r="F10" s="161"/>
    </row>
    <row r="12" spans="4:18">
      <c r="J12" s="16"/>
      <c r="K12" s="16"/>
      <c r="O12" t="s">
        <v>63</v>
      </c>
    </row>
    <row r="13" spans="4:18">
      <c r="O13" t="s">
        <v>15</v>
      </c>
      <c r="P13" t="s">
        <v>64</v>
      </c>
      <c r="Q13" t="s">
        <v>65</v>
      </c>
    </row>
    <row r="14" spans="4:18">
      <c r="E14" s="162" t="s">
        <v>1</v>
      </c>
      <c r="F14" s="162"/>
      <c r="G14" s="162" t="s">
        <v>2</v>
      </c>
      <c r="H14" s="162"/>
      <c r="O14" t="s">
        <v>66</v>
      </c>
      <c r="P14" t="s">
        <v>67</v>
      </c>
    </row>
    <row r="15" spans="4:18">
      <c r="D15" s="62" t="s">
        <v>0</v>
      </c>
      <c r="E15" s="63" t="s">
        <v>3</v>
      </c>
      <c r="F15" s="63" t="s">
        <v>4</v>
      </c>
      <c r="G15" s="63" t="s">
        <v>3</v>
      </c>
      <c r="H15" s="63" t="s">
        <v>4</v>
      </c>
      <c r="O15" t="s">
        <v>68</v>
      </c>
    </row>
    <row r="16" spans="4:18" ht="16">
      <c r="D16" s="17">
        <v>1</v>
      </c>
      <c r="E16" s="18">
        <v>0.01</v>
      </c>
      <c r="F16" s="19">
        <v>1.0999999999999999E-2</v>
      </c>
      <c r="G16" s="19">
        <v>1.0999999999999999E-2</v>
      </c>
      <c r="H16" s="20">
        <v>1.2E-2</v>
      </c>
      <c r="J16" s="7"/>
      <c r="K16" s="7"/>
      <c r="L16" s="11"/>
      <c r="O16" t="s">
        <v>32</v>
      </c>
      <c r="P16">
        <v>6.9689999999999997E-4</v>
      </c>
      <c r="Q16">
        <v>4.1815999999999997E-3</v>
      </c>
      <c r="R16">
        <v>66.02</v>
      </c>
    </row>
    <row r="17" spans="3:21" ht="16">
      <c r="D17" s="17">
        <v>2</v>
      </c>
      <c r="E17" s="21">
        <v>1.2E-2</v>
      </c>
      <c r="F17" s="22">
        <v>1.2E-2</v>
      </c>
      <c r="G17" s="22">
        <v>1.2999999999999999E-2</v>
      </c>
      <c r="H17" s="23">
        <v>1.2E-2</v>
      </c>
      <c r="J17" s="7"/>
      <c r="K17" s="7"/>
      <c r="L17" s="11"/>
      <c r="O17" t="s">
        <v>33</v>
      </c>
      <c r="P17">
        <v>6.9689999999999997E-4</v>
      </c>
      <c r="Q17">
        <v>4.1815999999999997E-3</v>
      </c>
      <c r="R17">
        <v>66.02</v>
      </c>
    </row>
    <row r="18" spans="3:21" ht="16">
      <c r="D18" s="17">
        <v>3</v>
      </c>
      <c r="E18" s="21">
        <v>1.0999999999999999E-2</v>
      </c>
      <c r="F18" s="22">
        <v>1.2999999999999999E-2</v>
      </c>
      <c r="G18" s="22">
        <v>1.2E-2</v>
      </c>
      <c r="H18" s="23">
        <v>1.2999999999999999E-2</v>
      </c>
      <c r="J18" s="7"/>
      <c r="K18" s="7"/>
      <c r="L18" s="11"/>
      <c r="O18" t="s">
        <v>34</v>
      </c>
      <c r="P18">
        <v>0</v>
      </c>
      <c r="Q18">
        <v>0</v>
      </c>
      <c r="R18">
        <v>0</v>
      </c>
    </row>
    <row r="19" spans="3:21" ht="16">
      <c r="D19" s="17">
        <v>4</v>
      </c>
      <c r="E19" s="21">
        <v>1.2E-2</v>
      </c>
      <c r="F19" s="22">
        <v>1.2E-2</v>
      </c>
      <c r="G19" s="22">
        <v>1.0999999999999999E-2</v>
      </c>
      <c r="H19" s="23">
        <v>1.2E-2</v>
      </c>
      <c r="J19" s="7"/>
      <c r="K19" s="7"/>
      <c r="L19" s="11"/>
      <c r="O19" t="s">
        <v>35</v>
      </c>
      <c r="P19">
        <v>0</v>
      </c>
      <c r="Q19">
        <v>0</v>
      </c>
      <c r="R19">
        <v>0</v>
      </c>
    </row>
    <row r="20" spans="3:21" ht="16.5" thickBot="1">
      <c r="D20" s="17">
        <v>5</v>
      </c>
      <c r="E20" s="24">
        <v>0.01</v>
      </c>
      <c r="F20" s="25">
        <v>1.0999999999999999E-2</v>
      </c>
      <c r="G20" s="25">
        <v>0.01</v>
      </c>
      <c r="H20" s="26">
        <v>0.01</v>
      </c>
      <c r="J20" s="7"/>
      <c r="K20" s="7"/>
      <c r="L20" s="11"/>
      <c r="O20" t="s">
        <v>36</v>
      </c>
      <c r="P20">
        <v>7.9279999999999997E-4</v>
      </c>
      <c r="Q20">
        <v>4.7568999999999997E-3</v>
      </c>
      <c r="R20">
        <v>75.11</v>
      </c>
    </row>
    <row r="21" spans="3:21">
      <c r="O21" t="s">
        <v>37</v>
      </c>
      <c r="P21">
        <v>1.0556000000000001E-3</v>
      </c>
      <c r="Q21">
        <v>6.3336E-3</v>
      </c>
      <c r="R21">
        <v>100</v>
      </c>
    </row>
    <row r="22" spans="3:21">
      <c r="C22" s="48"/>
      <c r="D22" s="48"/>
      <c r="E22" s="48"/>
      <c r="F22" s="48"/>
      <c r="G22" s="48"/>
      <c r="H22" s="48"/>
      <c r="I22" s="48"/>
      <c r="J22" s="51"/>
      <c r="K22" s="51"/>
      <c r="L22" s="52"/>
      <c r="M22" s="48"/>
      <c r="N22" s="48"/>
    </row>
    <row r="23" spans="3:21">
      <c r="C23" s="48"/>
      <c r="D23" s="163" t="s">
        <v>14</v>
      </c>
      <c r="E23" s="160"/>
      <c r="F23" s="160"/>
      <c r="G23" s="160"/>
      <c r="H23" s="160"/>
      <c r="I23" s="164"/>
      <c r="J23" s="48"/>
      <c r="K23" s="160" t="s">
        <v>40</v>
      </c>
      <c r="L23" s="160"/>
      <c r="M23" s="160"/>
      <c r="N23" s="48"/>
      <c r="O23" t="s">
        <v>74</v>
      </c>
    </row>
    <row r="24" spans="3:21">
      <c r="C24" s="48"/>
      <c r="D24" s="65" t="s">
        <v>15</v>
      </c>
      <c r="E24" s="64" t="s">
        <v>16</v>
      </c>
      <c r="F24" s="64" t="s">
        <v>17</v>
      </c>
      <c r="G24" s="64" t="s">
        <v>18</v>
      </c>
      <c r="H24" s="64" t="s">
        <v>19</v>
      </c>
      <c r="I24" s="66" t="s">
        <v>20</v>
      </c>
      <c r="J24" s="48"/>
      <c r="K24" s="65" t="s">
        <v>15</v>
      </c>
      <c r="L24" s="64" t="s">
        <v>53</v>
      </c>
      <c r="M24" s="66" t="s">
        <v>38</v>
      </c>
      <c r="N24" s="48"/>
      <c r="O24" s="61" t="s">
        <v>15</v>
      </c>
      <c r="P24" s="61" t="s">
        <v>75</v>
      </c>
      <c r="Q24" s="61" t="s">
        <v>76</v>
      </c>
      <c r="R24" s="61" t="s">
        <v>77</v>
      </c>
      <c r="T24" s="61" t="s">
        <v>78</v>
      </c>
    </row>
    <row r="25" spans="3:21">
      <c r="C25" s="48"/>
      <c r="D25" s="34" t="s">
        <v>0</v>
      </c>
      <c r="E25" s="27">
        <f>'Math Crossed'!L3</f>
        <v>4</v>
      </c>
      <c r="F25" s="28">
        <f>'Math Crossed'!L10</f>
        <v>0</v>
      </c>
      <c r="G25" s="29">
        <f>'Math Crossed'!L17</f>
        <v>0</v>
      </c>
      <c r="H25" s="30" t="e">
        <f>'Math Crossed'!L24</f>
        <v>#DIV/0!</v>
      </c>
      <c r="I25" s="31" t="e">
        <f>'Math Crossed'!L29</f>
        <v>#DIV/0!</v>
      </c>
      <c r="J25" s="49"/>
      <c r="K25" s="43" t="s">
        <v>32</v>
      </c>
      <c r="L25" s="44">
        <f>'Math Crossed'!P8</f>
        <v>0</v>
      </c>
      <c r="M25" s="42" t="e">
        <f>'Math Crossed'!R8</f>
        <v>#DIV/0!</v>
      </c>
      <c r="N25" s="48"/>
      <c r="O25" s="43" t="s">
        <v>32</v>
      </c>
      <c r="P25">
        <f>SQRT(L25)</f>
        <v>0</v>
      </c>
      <c r="Q25">
        <f>6*P25</f>
        <v>0</v>
      </c>
      <c r="R25" t="e">
        <f>(Q25/$Q$31)*100</f>
        <v>#DIV/0!</v>
      </c>
      <c r="T25" t="e">
        <f>(P30/P25)*1.41</f>
        <v>#DIV/0!</v>
      </c>
      <c r="U25" t="e">
        <f>IF(T25&lt;1,1,TRUNC(T25,0))</f>
        <v>#DIV/0!</v>
      </c>
    </row>
    <row r="26" spans="3:21">
      <c r="C26" s="48"/>
      <c r="D26" s="34" t="s">
        <v>21</v>
      </c>
      <c r="E26" s="27">
        <f>'Math Crossed'!L4</f>
        <v>1</v>
      </c>
      <c r="F26" s="28">
        <f>'Math Crossed'!L11</f>
        <v>0</v>
      </c>
      <c r="G26" s="29">
        <f>'Math Crossed'!L18</f>
        <v>0</v>
      </c>
      <c r="H26" s="30" t="e">
        <f>'Math Crossed'!L25</f>
        <v>#DIV/0!</v>
      </c>
      <c r="I26" s="31" t="e">
        <f>'Math Crossed'!L30</f>
        <v>#DIV/0!</v>
      </c>
      <c r="J26" s="49"/>
      <c r="K26" s="43" t="s">
        <v>69</v>
      </c>
      <c r="L26" s="44">
        <f>'Math Crossed'!P3</f>
        <v>0</v>
      </c>
      <c r="M26" s="42" t="e">
        <f>'Math Crossed'!R3</f>
        <v>#DIV/0!</v>
      </c>
      <c r="N26" s="58"/>
      <c r="O26" s="43" t="s">
        <v>69</v>
      </c>
      <c r="P26">
        <f t="shared" ref="P26:P31" si="0">SQRT(L26)</f>
        <v>0</v>
      </c>
      <c r="Q26">
        <f t="shared" ref="Q26:Q31" si="1">6*P26</f>
        <v>0</v>
      </c>
      <c r="R26" t="e">
        <f t="shared" ref="R26:R31" si="2">(Q26/$Q$31)*100</f>
        <v>#DIV/0!</v>
      </c>
    </row>
    <row r="27" spans="3:21">
      <c r="C27" s="48"/>
      <c r="D27" s="34" t="s">
        <v>22</v>
      </c>
      <c r="E27" s="27">
        <f>'Math Crossed'!L5</f>
        <v>4</v>
      </c>
      <c r="F27" s="28">
        <f>'Math Crossed'!L12</f>
        <v>0</v>
      </c>
      <c r="G27" s="29">
        <f>'Math Crossed'!L19</f>
        <v>0</v>
      </c>
      <c r="H27" s="30" t="e">
        <f>'Math Crossed'!L26</f>
        <v>#DIV/0!</v>
      </c>
      <c r="I27" s="31" t="e">
        <f>'Math Crossed'!L31</f>
        <v>#DIV/0!</v>
      </c>
      <c r="J27" s="49"/>
      <c r="K27" s="43" t="s">
        <v>70</v>
      </c>
      <c r="L27" s="44">
        <f>'Math Crossed'!Q7</f>
        <v>0</v>
      </c>
      <c r="M27" s="42" t="e">
        <f>'Math Crossed'!R7</f>
        <v>#DIV/0!</v>
      </c>
      <c r="N27" s="58"/>
      <c r="O27" s="43" t="s">
        <v>70</v>
      </c>
      <c r="P27">
        <f t="shared" si="0"/>
        <v>0</v>
      </c>
      <c r="Q27">
        <f t="shared" si="1"/>
        <v>0</v>
      </c>
      <c r="R27" t="e">
        <f t="shared" si="2"/>
        <v>#DIV/0!</v>
      </c>
    </row>
    <row r="28" spans="3:21">
      <c r="C28" s="48"/>
      <c r="D28" s="34" t="s">
        <v>23</v>
      </c>
      <c r="E28" s="27">
        <f>'Math Crossed'!L6</f>
        <v>10</v>
      </c>
      <c r="F28" s="28">
        <f>'Math Crossed'!L13</f>
        <v>0</v>
      </c>
      <c r="G28" s="29">
        <f>'Math Crossed'!L20</f>
        <v>0</v>
      </c>
      <c r="H28" s="32"/>
      <c r="I28" s="33"/>
      <c r="J28" s="49"/>
      <c r="K28" s="43" t="s">
        <v>71</v>
      </c>
      <c r="L28" s="44">
        <f>'Math Crossed'!Q4</f>
        <v>0</v>
      </c>
      <c r="M28" s="42" t="e">
        <f>'Math Crossed'!R4</f>
        <v>#DIV/0!</v>
      </c>
      <c r="N28" s="58"/>
      <c r="O28" s="43" t="s">
        <v>71</v>
      </c>
      <c r="P28">
        <f t="shared" si="0"/>
        <v>0</v>
      </c>
      <c r="Q28">
        <f t="shared" si="1"/>
        <v>0</v>
      </c>
      <c r="R28" t="e">
        <f t="shared" si="2"/>
        <v>#DIV/0!</v>
      </c>
    </row>
    <row r="29" spans="3:21">
      <c r="C29" s="48"/>
      <c r="D29" s="34" t="s">
        <v>24</v>
      </c>
      <c r="E29" s="27">
        <f>'Math Crossed'!L7</f>
        <v>19</v>
      </c>
      <c r="F29" s="28">
        <f>'Math Crossed'!L14</f>
        <v>0</v>
      </c>
      <c r="G29" s="32"/>
      <c r="H29" s="32"/>
      <c r="I29" s="33"/>
      <c r="J29" s="49"/>
      <c r="K29" s="43" t="s">
        <v>72</v>
      </c>
      <c r="L29" s="44">
        <f>'Math Crossed'!Q5</f>
        <v>0</v>
      </c>
      <c r="M29" s="42" t="e">
        <f>'Math Crossed'!R5</f>
        <v>#DIV/0!</v>
      </c>
      <c r="N29" s="58"/>
      <c r="O29" s="43" t="s">
        <v>72</v>
      </c>
      <c r="P29">
        <f t="shared" si="0"/>
        <v>0</v>
      </c>
      <c r="Q29">
        <f t="shared" si="1"/>
        <v>0</v>
      </c>
      <c r="R29" t="e">
        <f t="shared" si="2"/>
        <v>#DIV/0!</v>
      </c>
    </row>
    <row r="30" spans="3:21">
      <c r="C30" s="48"/>
      <c r="D30" s="48"/>
      <c r="E30" s="48"/>
      <c r="F30" s="48"/>
      <c r="G30" s="48"/>
      <c r="H30" s="48"/>
      <c r="I30" s="48"/>
      <c r="J30" s="49"/>
      <c r="K30" s="43" t="s">
        <v>51</v>
      </c>
      <c r="L30" s="44">
        <f>'Math Crossed'!Q6</f>
        <v>0</v>
      </c>
      <c r="M30" s="42" t="e">
        <f>'Math Crossed'!R6</f>
        <v>#DIV/0!</v>
      </c>
      <c r="N30" s="58"/>
      <c r="O30" s="43" t="s">
        <v>51</v>
      </c>
      <c r="P30">
        <f t="shared" si="0"/>
        <v>0</v>
      </c>
      <c r="Q30">
        <f t="shared" si="1"/>
        <v>0</v>
      </c>
      <c r="R30" t="e">
        <f t="shared" si="2"/>
        <v>#DIV/0!</v>
      </c>
    </row>
    <row r="31" spans="3:21">
      <c r="C31" s="48"/>
      <c r="D31" s="48"/>
      <c r="E31" s="48"/>
      <c r="F31" s="48"/>
      <c r="G31" s="48"/>
      <c r="H31" s="48"/>
      <c r="I31" s="48"/>
      <c r="J31" s="49"/>
      <c r="K31" s="43" t="s">
        <v>52</v>
      </c>
      <c r="L31" s="44">
        <f>'Math Crossed'!P9</f>
        <v>0</v>
      </c>
      <c r="M31" s="42" t="e">
        <f>'Math Crossed'!R9</f>
        <v>#DIV/0!</v>
      </c>
      <c r="N31" s="58"/>
      <c r="O31" s="43" t="s">
        <v>52</v>
      </c>
      <c r="P31">
        <f t="shared" si="0"/>
        <v>0</v>
      </c>
      <c r="Q31">
        <f t="shared" si="1"/>
        <v>0</v>
      </c>
      <c r="R31" t="e">
        <f t="shared" si="2"/>
        <v>#DIV/0!</v>
      </c>
    </row>
    <row r="32" spans="3:21">
      <c r="C32" s="48"/>
      <c r="D32" s="48"/>
      <c r="E32" s="48"/>
      <c r="F32" s="48"/>
      <c r="G32" s="48"/>
      <c r="H32" s="48"/>
      <c r="I32" s="48"/>
      <c r="J32" s="48"/>
      <c r="K32" s="49"/>
      <c r="L32" s="48"/>
      <c r="M32" s="48"/>
      <c r="N32" s="58"/>
    </row>
    <row r="33" spans="3:21"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</row>
    <row r="34" spans="3:21">
      <c r="C34" s="48"/>
      <c r="D34" s="160" t="s">
        <v>39</v>
      </c>
      <c r="E34" s="160"/>
      <c r="F34" s="160"/>
      <c r="G34" s="160"/>
      <c r="H34" s="160"/>
      <c r="I34" s="160"/>
      <c r="J34" s="48"/>
      <c r="K34" s="160" t="s">
        <v>41</v>
      </c>
      <c r="L34" s="160"/>
      <c r="M34" s="160"/>
      <c r="N34" s="48"/>
    </row>
    <row r="35" spans="3:21">
      <c r="C35" s="48"/>
      <c r="D35" s="61" t="s">
        <v>15</v>
      </c>
      <c r="E35" s="61" t="s">
        <v>16</v>
      </c>
      <c r="F35" s="61" t="s">
        <v>17</v>
      </c>
      <c r="G35" s="61" t="s">
        <v>18</v>
      </c>
      <c r="H35" s="61" t="s">
        <v>19</v>
      </c>
      <c r="I35" s="61" t="s">
        <v>20</v>
      </c>
      <c r="J35" s="48"/>
      <c r="K35" s="61" t="s">
        <v>15</v>
      </c>
      <c r="L35" s="61" t="s">
        <v>53</v>
      </c>
      <c r="M35" s="61" t="s">
        <v>38</v>
      </c>
      <c r="N35" s="48"/>
      <c r="O35" s="61" t="s">
        <v>15</v>
      </c>
      <c r="P35" s="61" t="s">
        <v>75</v>
      </c>
      <c r="Q35" s="61" t="s">
        <v>76</v>
      </c>
      <c r="R35" s="61" t="s">
        <v>77</v>
      </c>
      <c r="T35" s="61" t="s">
        <v>78</v>
      </c>
    </row>
    <row r="36" spans="3:21">
      <c r="C36" s="48"/>
      <c r="D36" s="41" t="s">
        <v>0</v>
      </c>
      <c r="E36" s="53">
        <f>'Math Crossed'!L3</f>
        <v>4</v>
      </c>
      <c r="F36" s="54">
        <f>'Math Crossed'!L10</f>
        <v>0</v>
      </c>
      <c r="G36" s="55">
        <f>'Math Crossed'!L17</f>
        <v>0</v>
      </c>
      <c r="H36" s="56" t="e">
        <f>'Math Crossed'!L34</f>
        <v>#DIV/0!</v>
      </c>
      <c r="I36" s="57" t="e">
        <f>'Math Crossed'!L38</f>
        <v>#DIV/0!</v>
      </c>
      <c r="J36" s="49"/>
      <c r="K36" s="60" t="s">
        <v>32</v>
      </c>
      <c r="L36" s="45">
        <f>'Math Crossed'!P20</f>
        <v>0</v>
      </c>
      <c r="M36" s="46" t="e">
        <f>'Math Crossed'!R20</f>
        <v>#DIV/0!</v>
      </c>
      <c r="N36" s="48"/>
      <c r="O36" s="60" t="s">
        <v>32</v>
      </c>
      <c r="P36">
        <f t="shared" ref="P36:P41" si="3">SQRT(L36)</f>
        <v>0</v>
      </c>
      <c r="Q36">
        <f t="shared" ref="Q36:Q41" si="4">6*P36</f>
        <v>0</v>
      </c>
      <c r="R36" t="e">
        <f t="shared" ref="R36:R41" si="5">(Q36/$Q$41)*100</f>
        <v>#DIV/0!</v>
      </c>
      <c r="T36" t="e">
        <f>(P40/P36)*1.41</f>
        <v>#DIV/0!</v>
      </c>
      <c r="U36" t="e">
        <f>IF(T36&lt;1,1,TRUNC(T36,0))</f>
        <v>#DIV/0!</v>
      </c>
    </row>
    <row r="37" spans="3:21">
      <c r="C37" s="48"/>
      <c r="D37" s="41" t="s">
        <v>21</v>
      </c>
      <c r="E37" s="53">
        <f>'Math Crossed'!L4</f>
        <v>1</v>
      </c>
      <c r="F37" s="54">
        <f>'Math Crossed'!L11</f>
        <v>0</v>
      </c>
      <c r="G37" s="55">
        <f>'Math Crossed'!L18</f>
        <v>0</v>
      </c>
      <c r="H37" s="56" t="e">
        <f>'Math Crossed'!L35</f>
        <v>#DIV/0!</v>
      </c>
      <c r="I37" s="57" t="e">
        <f>'Math Crossed'!L39</f>
        <v>#DIV/0!</v>
      </c>
      <c r="J37" s="49"/>
      <c r="K37" s="60" t="s">
        <v>69</v>
      </c>
      <c r="L37" s="45">
        <f>'Math Crossed'!P15</f>
        <v>0</v>
      </c>
      <c r="M37" s="46" t="e">
        <f>'Math Crossed'!R15</f>
        <v>#DIV/0!</v>
      </c>
      <c r="N37" s="48"/>
      <c r="O37" s="60" t="s">
        <v>69</v>
      </c>
      <c r="P37">
        <f t="shared" si="3"/>
        <v>0</v>
      </c>
      <c r="Q37">
        <f t="shared" si="4"/>
        <v>0</v>
      </c>
      <c r="R37" t="e">
        <f t="shared" si="5"/>
        <v>#DIV/0!</v>
      </c>
    </row>
    <row r="38" spans="3:21">
      <c r="C38" s="48"/>
      <c r="D38" s="41" t="s">
        <v>23</v>
      </c>
      <c r="E38" s="53">
        <f>'Math Crossed'!L8</f>
        <v>14</v>
      </c>
      <c r="F38" s="54">
        <f>'Math Crossed'!L15</f>
        <v>0</v>
      </c>
      <c r="G38" s="55">
        <f>'Math Crossed'!L22</f>
        <v>0</v>
      </c>
      <c r="H38" s="59"/>
      <c r="I38" s="59"/>
      <c r="J38" s="49"/>
      <c r="K38" s="60" t="s">
        <v>70</v>
      </c>
      <c r="L38" s="45">
        <f>'Math Crossed'!Q19</f>
        <v>0</v>
      </c>
      <c r="M38" s="46" t="e">
        <f>'Math Crossed'!R19</f>
        <v>#DIV/0!</v>
      </c>
      <c r="N38" s="48"/>
      <c r="O38" s="60" t="s">
        <v>70</v>
      </c>
      <c r="P38">
        <f t="shared" si="3"/>
        <v>0</v>
      </c>
      <c r="Q38">
        <f t="shared" si="4"/>
        <v>0</v>
      </c>
      <c r="R38" t="e">
        <f t="shared" si="5"/>
        <v>#DIV/0!</v>
      </c>
    </row>
    <row r="39" spans="3:21">
      <c r="C39" s="48"/>
      <c r="D39" s="41" t="s">
        <v>24</v>
      </c>
      <c r="E39" s="53">
        <f>'Math Crossed'!L7</f>
        <v>19</v>
      </c>
      <c r="F39" s="54">
        <f>'Math Crossed'!L14</f>
        <v>0</v>
      </c>
      <c r="G39" s="59"/>
      <c r="H39" s="59"/>
      <c r="I39" s="59"/>
      <c r="J39" s="49"/>
      <c r="K39" s="60" t="s">
        <v>71</v>
      </c>
      <c r="L39" s="45">
        <f>'Math Crossed'!Q16</f>
        <v>0</v>
      </c>
      <c r="M39" s="46" t="e">
        <f>'Math Crossed'!R16</f>
        <v>#DIV/0!</v>
      </c>
      <c r="N39" s="48"/>
      <c r="O39" s="60" t="s">
        <v>71</v>
      </c>
      <c r="P39">
        <f t="shared" si="3"/>
        <v>0</v>
      </c>
      <c r="Q39">
        <f t="shared" si="4"/>
        <v>0</v>
      </c>
      <c r="R39" t="e">
        <f t="shared" si="5"/>
        <v>#DIV/0!</v>
      </c>
    </row>
    <row r="40" spans="3:21">
      <c r="C40" s="48"/>
      <c r="D40" s="48"/>
      <c r="E40" s="48"/>
      <c r="F40" s="48"/>
      <c r="G40" s="48"/>
      <c r="H40" s="48"/>
      <c r="I40" s="48"/>
      <c r="J40" s="49"/>
      <c r="K40" s="60" t="s">
        <v>51</v>
      </c>
      <c r="L40" s="45">
        <f>'Math Crossed'!Q18</f>
        <v>0</v>
      </c>
      <c r="M40" s="46" t="e">
        <f>'Math Crossed'!R18</f>
        <v>#DIV/0!</v>
      </c>
      <c r="N40" s="48"/>
      <c r="O40" s="60" t="s">
        <v>51</v>
      </c>
      <c r="P40">
        <f t="shared" si="3"/>
        <v>0</v>
      </c>
      <c r="Q40">
        <f t="shared" si="4"/>
        <v>0</v>
      </c>
      <c r="R40" t="e">
        <f t="shared" si="5"/>
        <v>#DIV/0!</v>
      </c>
    </row>
    <row r="41" spans="3:21">
      <c r="C41" s="48"/>
      <c r="D41" s="48"/>
      <c r="E41" s="48"/>
      <c r="F41" s="48"/>
      <c r="G41" s="48"/>
      <c r="H41" s="48"/>
      <c r="I41" s="48"/>
      <c r="J41" s="49"/>
      <c r="K41" s="60" t="s">
        <v>52</v>
      </c>
      <c r="L41" s="45">
        <f>'Math Crossed'!P21</f>
        <v>0</v>
      </c>
      <c r="M41" s="46" t="e">
        <f>'Math Crossed'!R21</f>
        <v>#DIV/0!</v>
      </c>
      <c r="N41" s="48"/>
      <c r="O41" s="60" t="s">
        <v>52</v>
      </c>
      <c r="P41">
        <f t="shared" si="3"/>
        <v>0</v>
      </c>
      <c r="Q41">
        <f t="shared" si="4"/>
        <v>0</v>
      </c>
      <c r="R41" t="e">
        <f t="shared" si="5"/>
        <v>#DIV/0!</v>
      </c>
    </row>
    <row r="42" spans="3:21"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</row>
  </sheetData>
  <sheetProtection algorithmName="SHA-512" hashValue="LxsjRnYJxxFaqUs7c96RgZTcSM1VLJDG5oiYYs+xsBSXb7jwAYvnWaYEkLibayxAii2bz+kCwgHKGB6LsFNsgg==" saltValue="isZRG8ol8uK3kz+7JYJ1ZQ==" spinCount="100000" sheet="1" objects="1" scenarios="1" selectLockedCells="1" selectUnlockedCells="1"/>
  <mergeCells count="14">
    <mergeCell ref="E6:F6"/>
    <mergeCell ref="I6:M6"/>
    <mergeCell ref="E7:F7"/>
    <mergeCell ref="I7:M7"/>
    <mergeCell ref="E8:F8"/>
    <mergeCell ref="I8:M8"/>
    <mergeCell ref="D34:I34"/>
    <mergeCell ref="K34:M34"/>
    <mergeCell ref="E9:F9"/>
    <mergeCell ref="E10:F10"/>
    <mergeCell ref="E14:F14"/>
    <mergeCell ref="G14:H14"/>
    <mergeCell ref="D23:I23"/>
    <mergeCell ref="K23:M23"/>
  </mergeCells>
  <conditionalFormatting sqref="E28">
    <cfRule type="expression" dxfId="15" priority="24">
      <formula>$J$28&gt;0.05</formula>
    </cfRule>
  </conditionalFormatting>
  <conditionalFormatting sqref="E29">
    <cfRule type="expression" dxfId="14" priority="23">
      <formula>$J$29&gt;0.05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" id="{BC23AE5E-71B9-435E-8655-B90FE6BBF10E}">
            <xm:f>'Math Crossed'!$L$31&gt;0.0499999999</xm:f>
            <x14:dxf>
              <font>
                <strike/>
              </font>
            </x14:dxf>
          </x14:cfRule>
          <xm:sqref>E29:F29</xm:sqref>
        </x14:conditionalFormatting>
        <x14:conditionalFormatting xmlns:xm="http://schemas.microsoft.com/office/excel/2006/main">
          <x14:cfRule type="expression" priority="7" id="{F4A17157-465F-461C-8BA5-B43430C5C167}">
            <xm:f>'Math Crossed'!$L$31&lt;0.05</xm:f>
            <x14:dxf>
              <font>
                <strike/>
              </font>
            </x14:dxf>
          </x14:cfRule>
          <xm:sqref>E39:F39</xm:sqref>
        </x14:conditionalFormatting>
        <x14:conditionalFormatting xmlns:xm="http://schemas.microsoft.com/office/excel/2006/main">
          <x14:cfRule type="expression" priority="19" id="{F2067069-20BE-488D-ABBA-0370BD28C791}">
            <xm:f>'Math Crossed'!$L$31&gt;0.0499999999</xm:f>
            <x14:dxf>
              <font>
                <strike/>
              </font>
            </x14:dxf>
          </x14:cfRule>
          <xm:sqref>E28:G28</xm:sqref>
        </x14:conditionalFormatting>
        <x14:conditionalFormatting xmlns:xm="http://schemas.microsoft.com/office/excel/2006/main">
          <x14:cfRule type="expression" priority="8" id="{69F96EAE-9D86-4D84-A3A8-8A4221ABC705}">
            <xm:f>'Math Crossed'!$L$31&lt;0.05</xm:f>
            <x14:dxf>
              <font>
                <strike/>
              </font>
            </x14:dxf>
          </x14:cfRule>
          <xm:sqref>E38:G38</xm:sqref>
        </x14:conditionalFormatting>
        <x14:conditionalFormatting xmlns:xm="http://schemas.microsoft.com/office/excel/2006/main">
          <x14:cfRule type="expression" priority="21" id="{A90F1172-9D51-4568-A17B-D8AED5A386F1}">
            <xm:f>'Math Crossed'!$L$31&gt;0.0499999999</xm:f>
            <x14:dxf>
              <font>
                <strike/>
              </font>
            </x14:dxf>
          </x14:cfRule>
          <xm:sqref>E25:I26</xm:sqref>
        </x14:conditionalFormatting>
        <x14:conditionalFormatting xmlns:xm="http://schemas.microsoft.com/office/excel/2006/main">
          <x14:cfRule type="expression" priority="20" id="{43B42774-5C13-4BF5-9975-A05044FFC4AA}">
            <xm:f>'Math Crossed'!$L$31&gt;0.04999999999</xm:f>
            <x14:dxf>
              <font>
                <strike/>
              </font>
            </x14:dxf>
          </x14:cfRule>
          <xm:sqref>E27:I27</xm:sqref>
        </x14:conditionalFormatting>
        <x14:conditionalFormatting xmlns:xm="http://schemas.microsoft.com/office/excel/2006/main">
          <x14:cfRule type="expression" priority="9" id="{F960F941-AA38-4098-B0C3-B28AC58B1AE9}">
            <xm:f>'Math Crossed'!$L$31&lt;0.05</xm:f>
            <x14:dxf>
              <font>
                <strike/>
              </font>
            </x14:dxf>
          </x14:cfRule>
          <xm:sqref>E36:I37</xm:sqref>
        </x14:conditionalFormatting>
        <x14:conditionalFormatting xmlns:xm="http://schemas.microsoft.com/office/excel/2006/main">
          <x14:cfRule type="expression" priority="17" id="{52361163-8EDB-4311-8BEA-4827F62D6DA6}">
            <xm:f>'Math Crossed'!$L$31&gt;0.0499999999</xm:f>
            <x14:dxf>
              <font>
                <strike/>
              </font>
            </x14:dxf>
          </x14:cfRule>
          <xm:sqref>L25:M25</xm:sqref>
        </x14:conditionalFormatting>
        <x14:conditionalFormatting xmlns:xm="http://schemas.microsoft.com/office/excel/2006/main">
          <x14:cfRule type="expression" priority="16" id="{4BFD8A8C-C07E-4819-A736-94A966CCED82}">
            <xm:f>'Math Crossed'!$L$31&gt;0.04999999999</xm:f>
            <x14:dxf>
              <font>
                <strike/>
              </font>
            </x14:dxf>
          </x14:cfRule>
          <xm:sqref>L26:M26</xm:sqref>
        </x14:conditionalFormatting>
        <x14:conditionalFormatting xmlns:xm="http://schemas.microsoft.com/office/excel/2006/main">
          <x14:cfRule type="expression" priority="15" id="{48DEA801-3C19-4462-B291-472A47F70C3F}">
            <xm:f>'Math Crossed'!$L$31&gt;0.0499999999</xm:f>
            <x14:dxf>
              <font>
                <strike/>
              </font>
            </x14:dxf>
          </x14:cfRule>
          <xm:sqref>L27:M27</xm:sqref>
        </x14:conditionalFormatting>
        <x14:conditionalFormatting xmlns:xm="http://schemas.microsoft.com/office/excel/2006/main">
          <x14:cfRule type="expression" priority="14" id="{648440AA-984D-432C-9CC3-F5058E44FF78}">
            <xm:f>'Math Crossed'!$L$31&gt;0.049999999999</xm:f>
            <x14:dxf>
              <font>
                <strike/>
              </font>
            </x14:dxf>
          </x14:cfRule>
          <xm:sqref>L28:M28</xm:sqref>
        </x14:conditionalFormatting>
        <x14:conditionalFormatting xmlns:xm="http://schemas.microsoft.com/office/excel/2006/main">
          <x14:cfRule type="expression" priority="12" id="{9272E34F-1AB4-404C-8F9D-048F07367443}">
            <xm:f>'Math Crossed'!$L$31&gt;0.0499999999</xm:f>
            <x14:dxf>
              <font>
                <strike/>
              </font>
            </x14:dxf>
          </x14:cfRule>
          <xm:sqref>L29:M30</xm:sqref>
        </x14:conditionalFormatting>
        <x14:conditionalFormatting xmlns:xm="http://schemas.microsoft.com/office/excel/2006/main">
          <x14:cfRule type="expression" priority="11" id="{13706F91-5428-4F53-96FD-89B2DBD104E0}">
            <xm:f>'Math Crossed'!$L$31&gt;0.04999999999</xm:f>
            <x14:dxf>
              <font>
                <strike/>
              </font>
            </x14:dxf>
          </x14:cfRule>
          <xm:sqref>L31:M31</xm:sqref>
        </x14:conditionalFormatting>
        <x14:conditionalFormatting xmlns:xm="http://schemas.microsoft.com/office/excel/2006/main">
          <x14:cfRule type="expression" priority="1" id="{A5E58B5F-7F19-4900-BAC9-CFE0BD69C4C1}">
            <xm:f>'Math Crossed'!$L$31&lt;0.05</xm:f>
            <x14:dxf>
              <font>
                <strike/>
              </font>
            </x14:dxf>
          </x14:cfRule>
          <xm:sqref>L36:M41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D2B57-279E-489C-9C4F-843DD9F94D1A}">
  <dimension ref="A1:R39"/>
  <sheetViews>
    <sheetView topLeftCell="G1" workbookViewId="0">
      <selection activeCell="P10" sqref="P10"/>
    </sheetView>
  </sheetViews>
  <sheetFormatPr defaultRowHeight="14.5"/>
  <cols>
    <col min="1" max="1" width="15.90625" bestFit="1" customWidth="1"/>
    <col min="2" max="2" width="15" bestFit="1" customWidth="1"/>
    <col min="3" max="3" width="15.453125" bestFit="1" customWidth="1"/>
    <col min="4" max="4" width="15" bestFit="1" customWidth="1"/>
    <col min="5" max="5" width="15.453125" bestFit="1" customWidth="1"/>
    <col min="6" max="6" width="13.453125" bestFit="1" customWidth="1"/>
    <col min="7" max="7" width="13.453125" customWidth="1"/>
    <col min="8" max="8" width="7.7265625" customWidth="1"/>
    <col min="9" max="9" width="8.36328125" customWidth="1"/>
    <col min="10" max="10" width="10.6328125" customWidth="1"/>
    <col min="11" max="12" width="12.453125" bestFit="1" customWidth="1"/>
    <col min="15" max="15" width="25.1796875" bestFit="1" customWidth="1"/>
    <col min="16" max="16" width="12.36328125" bestFit="1" customWidth="1"/>
    <col min="17" max="17" width="11.36328125" bestFit="1" customWidth="1"/>
  </cols>
  <sheetData>
    <row r="1" spans="1:18">
      <c r="B1" s="166" t="s">
        <v>1</v>
      </c>
      <c r="C1" s="166"/>
      <c r="D1" s="166" t="s">
        <v>2</v>
      </c>
      <c r="E1" s="166"/>
      <c r="O1" t="s">
        <v>54</v>
      </c>
    </row>
    <row r="2" spans="1:18">
      <c r="A2" s="1" t="s">
        <v>0</v>
      </c>
      <c r="B2" t="s">
        <v>3</v>
      </c>
      <c r="C2" t="s">
        <v>4</v>
      </c>
      <c r="D2" t="s">
        <v>3</v>
      </c>
      <c r="E2" t="s">
        <v>4</v>
      </c>
      <c r="F2" t="s">
        <v>5</v>
      </c>
      <c r="L2" t="s">
        <v>16</v>
      </c>
      <c r="P2" t="s">
        <v>31</v>
      </c>
      <c r="R2" t="s">
        <v>62</v>
      </c>
    </row>
    <row r="3" spans="1:18">
      <c r="A3" s="1">
        <v>1</v>
      </c>
      <c r="B3">
        <f>'Gage R&amp;R Crossed'!E28</f>
        <v>0</v>
      </c>
      <c r="C3">
        <f>'Gage R&amp;R Crossed'!F28</f>
        <v>0</v>
      </c>
      <c r="D3">
        <f>'Gage R&amp;R Crossed'!G28</f>
        <v>0</v>
      </c>
      <c r="E3">
        <f>'Gage R&amp;R Crossed'!H28</f>
        <v>0</v>
      </c>
      <c r="F3">
        <f>AVERAGE(B3:E3)</f>
        <v>0</v>
      </c>
      <c r="H3" t="s">
        <v>59</v>
      </c>
      <c r="I3">
        <f>COUNT(B3:B7)</f>
        <v>5</v>
      </c>
      <c r="K3" t="s">
        <v>0</v>
      </c>
      <c r="L3">
        <v>4</v>
      </c>
      <c r="O3" t="s">
        <v>23</v>
      </c>
      <c r="P3" s="12">
        <f>L20</f>
        <v>0</v>
      </c>
      <c r="R3" t="e">
        <f>(P3/$P$9)*100</f>
        <v>#DIV/0!</v>
      </c>
    </row>
    <row r="4" spans="1:18">
      <c r="A4" s="1">
        <v>2</v>
      </c>
      <c r="B4">
        <f>'Gage R&amp;R Crossed'!E29</f>
        <v>0</v>
      </c>
      <c r="C4">
        <f>'Gage R&amp;R Crossed'!F29</f>
        <v>0</v>
      </c>
      <c r="D4">
        <f>'Gage R&amp;R Crossed'!G29</f>
        <v>0</v>
      </c>
      <c r="E4">
        <f>'Gage R&amp;R Crossed'!H29</f>
        <v>0</v>
      </c>
      <c r="F4">
        <f>AVERAGE(B4:E4)</f>
        <v>0</v>
      </c>
      <c r="H4" t="s">
        <v>60</v>
      </c>
      <c r="I4">
        <v>2</v>
      </c>
      <c r="K4" t="s">
        <v>21</v>
      </c>
      <c r="L4">
        <v>1</v>
      </c>
      <c r="O4" t="s">
        <v>21</v>
      </c>
      <c r="P4" s="12">
        <f>(L18-L19)/(I3*I5)</f>
        <v>0</v>
      </c>
      <c r="Q4">
        <f>IF(P4&lt;0,0,P4)</f>
        <v>0</v>
      </c>
      <c r="R4" t="e">
        <f>(Q4/$P$9)*100</f>
        <v>#DIV/0!</v>
      </c>
    </row>
    <row r="5" spans="1:18">
      <c r="A5" s="1">
        <v>3</v>
      </c>
      <c r="B5">
        <f>'Gage R&amp;R Crossed'!E30</f>
        <v>0</v>
      </c>
      <c r="C5">
        <f>'Gage R&amp;R Crossed'!F30</f>
        <v>0</v>
      </c>
      <c r="D5">
        <f>'Gage R&amp;R Crossed'!G30</f>
        <v>0</v>
      </c>
      <c r="E5">
        <f>'Gage R&amp;R Crossed'!H30</f>
        <v>0</v>
      </c>
      <c r="F5">
        <f>AVERAGE(B5:E5)</f>
        <v>0</v>
      </c>
      <c r="H5" t="s">
        <v>61</v>
      </c>
      <c r="I5">
        <v>2</v>
      </c>
      <c r="K5" t="s">
        <v>22</v>
      </c>
      <c r="L5">
        <v>4</v>
      </c>
      <c r="O5" t="s">
        <v>55</v>
      </c>
      <c r="P5" s="12">
        <f>(L19-L20)/I5</f>
        <v>0</v>
      </c>
      <c r="Q5">
        <f>IF(P5&lt;0,0,P5)</f>
        <v>0</v>
      </c>
      <c r="R5" t="e">
        <f>(Q5/$P$9)*100</f>
        <v>#DIV/0!</v>
      </c>
    </row>
    <row r="6" spans="1:18">
      <c r="A6" s="1">
        <v>4</v>
      </c>
      <c r="B6">
        <f>'Gage R&amp;R Crossed'!E31</f>
        <v>0</v>
      </c>
      <c r="C6">
        <f>'Gage R&amp;R Crossed'!F31</f>
        <v>0</v>
      </c>
      <c r="D6">
        <f>'Gage R&amp;R Crossed'!G31</f>
        <v>0</v>
      </c>
      <c r="E6">
        <f>'Gage R&amp;R Crossed'!H31</f>
        <v>0</v>
      </c>
      <c r="F6">
        <f>AVERAGE(B6:E6)</f>
        <v>0</v>
      </c>
      <c r="K6" t="s">
        <v>25</v>
      </c>
      <c r="L6">
        <v>10</v>
      </c>
      <c r="O6" t="s">
        <v>56</v>
      </c>
      <c r="P6" s="12">
        <f>(L17-L19)/(I4*I5)</f>
        <v>0</v>
      </c>
      <c r="Q6">
        <f>IF(P6&lt;0,0,P6)</f>
        <v>0</v>
      </c>
      <c r="R6" t="e">
        <f>(Q6/$P$9)*100</f>
        <v>#DIV/0!</v>
      </c>
    </row>
    <row r="7" spans="1:18">
      <c r="A7" s="1">
        <v>5</v>
      </c>
      <c r="B7">
        <f>'Gage R&amp;R Crossed'!E32</f>
        <v>0</v>
      </c>
      <c r="C7">
        <f>'Gage R&amp;R Crossed'!F32</f>
        <v>0</v>
      </c>
      <c r="D7">
        <f>'Gage R&amp;R Crossed'!G32</f>
        <v>0</v>
      </c>
      <c r="E7">
        <f>'Gage R&amp;R Crossed'!H32</f>
        <v>0</v>
      </c>
      <c r="F7">
        <f>AVERAGE(B7:E7)</f>
        <v>0</v>
      </c>
      <c r="K7" t="s">
        <v>26</v>
      </c>
      <c r="L7">
        <v>19</v>
      </c>
      <c r="O7" t="s">
        <v>50</v>
      </c>
      <c r="P7" s="12">
        <f>Q4+Q5</f>
        <v>0</v>
      </c>
      <c r="Q7">
        <f>IF(P7&lt;0,0,P7)</f>
        <v>0</v>
      </c>
      <c r="R7" t="e">
        <f>(Q7/$P$9)*100</f>
        <v>#DIV/0!</v>
      </c>
    </row>
    <row r="8" spans="1:18" ht="15" thickBot="1">
      <c r="B8" s="2" t="s">
        <v>7</v>
      </c>
      <c r="C8">
        <f>AVERAGE(B3:C7)</f>
        <v>0</v>
      </c>
      <c r="D8" s="2" t="s">
        <v>6</v>
      </c>
      <c r="E8">
        <f>AVERAGE(D3:E7)</f>
        <v>0</v>
      </c>
      <c r="K8" t="s">
        <v>28</v>
      </c>
      <c r="L8">
        <f>L6+L5</f>
        <v>14</v>
      </c>
      <c r="O8" t="s">
        <v>57</v>
      </c>
      <c r="P8" s="12">
        <f>P3+Q7</f>
        <v>0</v>
      </c>
      <c r="R8" t="e">
        <f>(P8/$P$9)*100</f>
        <v>#DIV/0!</v>
      </c>
    </row>
    <row r="9" spans="1:18" ht="15" thickBot="1">
      <c r="E9" s="5" t="s">
        <v>8</v>
      </c>
      <c r="F9" s="6">
        <f>AVERAGE(B3:E7)</f>
        <v>0</v>
      </c>
      <c r="G9" s="39"/>
      <c r="H9" s="39"/>
      <c r="I9" s="39"/>
      <c r="L9" t="s">
        <v>17</v>
      </c>
      <c r="O9" t="s">
        <v>58</v>
      </c>
      <c r="P9" s="12">
        <f>P8+Q6</f>
        <v>0</v>
      </c>
      <c r="R9" t="e">
        <f>(P9/P9)*100</f>
        <v>#DIV/0!</v>
      </c>
    </row>
    <row r="10" spans="1:18" ht="15" thickBot="1">
      <c r="K10" t="s">
        <v>0</v>
      </c>
      <c r="L10" s="10">
        <f>A18</f>
        <v>0</v>
      </c>
    </row>
    <row r="11" spans="1:18">
      <c r="A11" s="3" t="s">
        <v>9</v>
      </c>
      <c r="B11">
        <f t="shared" ref="B11:E15" si="0">(B3-$F$9)^2</f>
        <v>0</v>
      </c>
      <c r="C11">
        <f t="shared" si="0"/>
        <v>0</v>
      </c>
      <c r="D11">
        <f t="shared" si="0"/>
        <v>0</v>
      </c>
      <c r="E11">
        <f t="shared" si="0"/>
        <v>0</v>
      </c>
      <c r="K11" t="s">
        <v>21</v>
      </c>
      <c r="L11" s="15">
        <f>A24</f>
        <v>0</v>
      </c>
    </row>
    <row r="12" spans="1:18" ht="15" thickBot="1">
      <c r="A12" s="4">
        <f>SUM(B11:E15)</f>
        <v>0</v>
      </c>
      <c r="B12">
        <f t="shared" si="0"/>
        <v>0</v>
      </c>
      <c r="C12">
        <f t="shared" si="0"/>
        <v>0</v>
      </c>
      <c r="D12">
        <f t="shared" si="0"/>
        <v>0</v>
      </c>
      <c r="E12">
        <f t="shared" si="0"/>
        <v>0</v>
      </c>
      <c r="K12" t="s">
        <v>22</v>
      </c>
      <c r="L12">
        <f>A34</f>
        <v>0</v>
      </c>
    </row>
    <row r="13" spans="1:18">
      <c r="B13">
        <f t="shared" si="0"/>
        <v>0</v>
      </c>
      <c r="C13">
        <f t="shared" si="0"/>
        <v>0</v>
      </c>
      <c r="D13">
        <f t="shared" si="0"/>
        <v>0</v>
      </c>
      <c r="E13">
        <f t="shared" si="0"/>
        <v>0</v>
      </c>
      <c r="K13" t="s">
        <v>27</v>
      </c>
      <c r="L13">
        <f>A28</f>
        <v>0</v>
      </c>
      <c r="O13" t="s">
        <v>73</v>
      </c>
    </row>
    <row r="14" spans="1:18">
      <c r="B14">
        <f t="shared" si="0"/>
        <v>0</v>
      </c>
      <c r="C14">
        <f t="shared" si="0"/>
        <v>0</v>
      </c>
      <c r="D14">
        <f t="shared" si="0"/>
        <v>0</v>
      </c>
      <c r="E14">
        <f t="shared" si="0"/>
        <v>0</v>
      </c>
      <c r="K14" t="s">
        <v>26</v>
      </c>
      <c r="L14">
        <f>A12</f>
        <v>0</v>
      </c>
      <c r="P14" t="s">
        <v>31</v>
      </c>
      <c r="R14" t="s">
        <v>62</v>
      </c>
    </row>
    <row r="15" spans="1:18">
      <c r="B15">
        <f t="shared" si="0"/>
        <v>0</v>
      </c>
      <c r="C15">
        <f t="shared" si="0"/>
        <v>0</v>
      </c>
      <c r="D15">
        <f t="shared" si="0"/>
        <v>0</v>
      </c>
      <c r="E15">
        <f t="shared" si="0"/>
        <v>0</v>
      </c>
      <c r="K15" t="s">
        <v>28</v>
      </c>
      <c r="L15" s="8">
        <f>L12+L13</f>
        <v>0</v>
      </c>
      <c r="O15" t="s">
        <v>23</v>
      </c>
      <c r="P15" s="15">
        <f>L22</f>
        <v>0</v>
      </c>
      <c r="Q15" s="12"/>
      <c r="R15" t="e">
        <f>(P15/P21)*100</f>
        <v>#DIV/0!</v>
      </c>
    </row>
    <row r="16" spans="1:18" ht="15" thickBot="1">
      <c r="L16" t="s">
        <v>18</v>
      </c>
      <c r="O16" t="s">
        <v>21</v>
      </c>
      <c r="P16" s="12">
        <f>(L18-L22)/(I3*I5)</f>
        <v>0</v>
      </c>
      <c r="Q16" s="12">
        <f>IF(P16&lt;0,0,P16)</f>
        <v>0</v>
      </c>
      <c r="R16" t="e">
        <f>(Q16/P21)*100</f>
        <v>#DIV/0!</v>
      </c>
    </row>
    <row r="17" spans="1:18">
      <c r="A17" s="3" t="s">
        <v>10</v>
      </c>
      <c r="F17" s="12">
        <f>(F3-$F$9)^2</f>
        <v>0</v>
      </c>
      <c r="G17" s="12"/>
      <c r="H17" s="12"/>
      <c r="I17" s="12"/>
      <c r="J17" s="11"/>
      <c r="K17" t="s">
        <v>0</v>
      </c>
      <c r="L17">
        <f>A18/L3</f>
        <v>0</v>
      </c>
      <c r="O17" t="s">
        <v>55</v>
      </c>
      <c r="P17" s="12"/>
      <c r="Q17" s="12"/>
    </row>
    <row r="18" spans="1:18" ht="15" thickBot="1">
      <c r="A18" s="9">
        <f>2*2*F22</f>
        <v>0</v>
      </c>
      <c r="F18" s="12">
        <f>(F4-$F$9)^2</f>
        <v>0</v>
      </c>
      <c r="G18" s="12"/>
      <c r="H18" s="12"/>
      <c r="I18" s="12"/>
      <c r="J18" s="11"/>
      <c r="K18" t="s">
        <v>21</v>
      </c>
      <c r="L18" s="8">
        <f>A24/L4</f>
        <v>0</v>
      </c>
      <c r="O18" t="s">
        <v>56</v>
      </c>
      <c r="P18" s="12">
        <f>(L17-L22)/(I4*I5)</f>
        <v>0</v>
      </c>
      <c r="Q18" s="12">
        <f>IF(P18&lt;0,0,P18)</f>
        <v>0</v>
      </c>
      <c r="R18" t="e">
        <f>(Q18/P21)*100</f>
        <v>#DIV/0!</v>
      </c>
    </row>
    <row r="19" spans="1:18">
      <c r="F19" s="12">
        <f>(F5-$F$9)^2</f>
        <v>0</v>
      </c>
      <c r="G19" s="12"/>
      <c r="H19" s="12"/>
      <c r="I19" s="12"/>
      <c r="J19" s="11"/>
      <c r="K19" t="s">
        <v>22</v>
      </c>
      <c r="L19" s="8">
        <f>A34/L5</f>
        <v>0</v>
      </c>
      <c r="O19" t="s">
        <v>50</v>
      </c>
      <c r="P19" s="12">
        <f>Q16</f>
        <v>0</v>
      </c>
      <c r="Q19" s="12">
        <f>IF(P19&lt;0,0,P19)</f>
        <v>0</v>
      </c>
      <c r="R19" t="e">
        <f>(Q19/P21)*100</f>
        <v>#DIV/0!</v>
      </c>
    </row>
    <row r="20" spans="1:18">
      <c r="F20" s="12">
        <f>(F6-$F$9)^2</f>
        <v>0</v>
      </c>
      <c r="G20" s="12"/>
      <c r="H20" s="12"/>
      <c r="I20" s="12"/>
      <c r="J20" s="11"/>
      <c r="K20" t="s">
        <v>25</v>
      </c>
      <c r="L20" s="8">
        <f>A28/L6</f>
        <v>0</v>
      </c>
      <c r="O20" t="s">
        <v>57</v>
      </c>
      <c r="P20" s="12">
        <f>P15+Q19</f>
        <v>0</v>
      </c>
      <c r="Q20" s="12"/>
      <c r="R20" t="e">
        <f>(P20/P21)*100</f>
        <v>#DIV/0!</v>
      </c>
    </row>
    <row r="21" spans="1:18" ht="15" thickBot="1">
      <c r="F21" s="13">
        <f>(F7-$F$9)^2</f>
        <v>0</v>
      </c>
      <c r="G21" s="40"/>
      <c r="H21" s="40"/>
      <c r="I21" s="40"/>
      <c r="J21" s="11"/>
      <c r="K21" t="s">
        <v>26</v>
      </c>
      <c r="O21" t="s">
        <v>58</v>
      </c>
      <c r="P21" s="12">
        <f>P20+P18</f>
        <v>0</v>
      </c>
      <c r="Q21" s="12"/>
      <c r="R21" t="e">
        <f>(P21/P21)*100</f>
        <v>#DIV/0!</v>
      </c>
    </row>
    <row r="22" spans="1:18" ht="15" thickBot="1">
      <c r="F22" s="12">
        <f>SUM(F17:F21)</f>
        <v>0</v>
      </c>
      <c r="G22" s="12"/>
      <c r="H22" s="12"/>
      <c r="I22" s="12"/>
      <c r="K22" t="s">
        <v>28</v>
      </c>
      <c r="L22" s="10">
        <f>L15/L8</f>
        <v>0</v>
      </c>
    </row>
    <row r="23" spans="1:18">
      <c r="A23" s="3" t="s">
        <v>11</v>
      </c>
      <c r="C23">
        <f>(C8-F9)^2</f>
        <v>0</v>
      </c>
      <c r="E23">
        <f>(E8-F9)^2</f>
        <v>0</v>
      </c>
      <c r="L23" t="s">
        <v>19</v>
      </c>
    </row>
    <row r="24" spans="1:18" ht="15" thickBot="1">
      <c r="A24" s="14">
        <f>5*2*(C23+E23)</f>
        <v>0</v>
      </c>
      <c r="K24" t="s">
        <v>0</v>
      </c>
      <c r="L24" t="e">
        <f>L17/L19</f>
        <v>#DIV/0!</v>
      </c>
      <c r="O24" t="s">
        <v>78</v>
      </c>
    </row>
    <row r="25" spans="1:18">
      <c r="K25" t="s">
        <v>21</v>
      </c>
      <c r="L25" t="e">
        <f>L18/L19</f>
        <v>#DIV/0!</v>
      </c>
    </row>
    <row r="26" spans="1:18" ht="15" thickBot="1">
      <c r="K26" t="s">
        <v>22</v>
      </c>
      <c r="L26" t="e">
        <f>L19/L20</f>
        <v>#DIV/0!</v>
      </c>
    </row>
    <row r="27" spans="1:18">
      <c r="A27" s="3" t="s">
        <v>12</v>
      </c>
      <c r="B27">
        <f>(B3-AVERAGE(B3:C3))^2</f>
        <v>0</v>
      </c>
      <c r="C27">
        <f>(C3-AVERAGE(B3:C3))^2</f>
        <v>0</v>
      </c>
      <c r="D27">
        <f>(D3-AVERAGE(D3:E3))^2</f>
        <v>0</v>
      </c>
      <c r="E27">
        <f>(E3-AVERAGE(D3:E3))^2</f>
        <v>0</v>
      </c>
    </row>
    <row r="28" spans="1:18" ht="15" thickBot="1">
      <c r="A28" s="4">
        <f>SUM(B27:E31)</f>
        <v>0</v>
      </c>
      <c r="B28">
        <f>(B4-AVERAGE(B4:C4))^2</f>
        <v>0</v>
      </c>
      <c r="C28">
        <f>(C4-AVERAGE(B4:C4))^2</f>
        <v>0</v>
      </c>
      <c r="D28">
        <f>(D4-AVERAGE(D4:E4))^2</f>
        <v>0</v>
      </c>
      <c r="E28">
        <f>(E4-AVERAGE(D4:E4))^2</f>
        <v>0</v>
      </c>
      <c r="L28" t="s">
        <v>20</v>
      </c>
    </row>
    <row r="29" spans="1:18">
      <c r="B29">
        <f>(B5-AVERAGE(B5:C5))^2</f>
        <v>0</v>
      </c>
      <c r="C29">
        <f>(C5-AVERAGE(B5:C5))^2</f>
        <v>0</v>
      </c>
      <c r="D29">
        <f>(D5-AVERAGE(D5:E5))^2</f>
        <v>0</v>
      </c>
      <c r="E29">
        <f>(E5-AVERAGE(D5:E5))^2</f>
        <v>0</v>
      </c>
      <c r="K29" t="s">
        <v>0</v>
      </c>
      <c r="L29" t="e">
        <f>_xlfn.F.DIST.RT(L24,L3,L5)</f>
        <v>#DIV/0!</v>
      </c>
    </row>
    <row r="30" spans="1:18">
      <c r="B30">
        <f>(B6-AVERAGE(B6:C6))^2</f>
        <v>0</v>
      </c>
      <c r="C30">
        <f>(C6-AVERAGE(B6:C6))^2</f>
        <v>0</v>
      </c>
      <c r="D30">
        <f>(D6-AVERAGE(D6:E6))^2</f>
        <v>0</v>
      </c>
      <c r="E30">
        <f>(E6-AVERAGE(D6:E6))^2</f>
        <v>0</v>
      </c>
      <c r="K30" t="s">
        <v>21</v>
      </c>
      <c r="L30" t="e">
        <f>_xlfn.F.DIST.RT(L25,L4,L5)</f>
        <v>#DIV/0!</v>
      </c>
    </row>
    <row r="31" spans="1:18">
      <c r="B31">
        <f>(B7-AVERAGE(B7:C7))^2</f>
        <v>0</v>
      </c>
      <c r="C31">
        <f>(C7-AVERAGE(B7:C7))^2</f>
        <v>0</v>
      </c>
      <c r="D31">
        <f>(D7-AVERAGE(D7:E7))^2</f>
        <v>0</v>
      </c>
      <c r="E31">
        <f>(E7-AVERAGE(D7:E7))^2</f>
        <v>0</v>
      </c>
      <c r="K31" s="50" t="s">
        <v>22</v>
      </c>
      <c r="L31" s="50" t="e">
        <f>_xlfn.F.DIST.RT(L26,L5,L6)</f>
        <v>#DIV/0!</v>
      </c>
    </row>
    <row r="32" spans="1:18" ht="15" thickBot="1"/>
    <row r="33" spans="1:12">
      <c r="A33" s="3" t="s">
        <v>13</v>
      </c>
      <c r="L33" t="s">
        <v>29</v>
      </c>
    </row>
    <row r="34" spans="1:12" ht="15" thickBot="1">
      <c r="A34" s="4">
        <f>A12-(A18+A24+A28)</f>
        <v>0</v>
      </c>
      <c r="K34" t="s">
        <v>0</v>
      </c>
      <c r="L34" s="7" t="e">
        <f>L17/L22</f>
        <v>#DIV/0!</v>
      </c>
    </row>
    <row r="35" spans="1:12">
      <c r="K35" t="s">
        <v>21</v>
      </c>
      <c r="L35" t="e">
        <f>L18/L22</f>
        <v>#DIV/0!</v>
      </c>
    </row>
    <row r="37" spans="1:12">
      <c r="L37" t="s">
        <v>30</v>
      </c>
    </row>
    <row r="38" spans="1:12">
      <c r="K38" t="s">
        <v>0</v>
      </c>
      <c r="L38" t="e">
        <f>_xlfn.F.DIST.RT(L34,L3,L8)</f>
        <v>#DIV/0!</v>
      </c>
    </row>
    <row r="39" spans="1:12">
      <c r="K39" t="s">
        <v>21</v>
      </c>
      <c r="L39" t="e">
        <f>_xlfn.F.DIST.RT(L35,L4,L8)</f>
        <v>#DIV/0!</v>
      </c>
    </row>
  </sheetData>
  <sheetProtection algorithmName="SHA-512" hashValue="Xda7jd5pOEeg9WrPlWfOzohKKkuLGOjlIaBmdxkoPN93QiZjSrbetX9v58Uqr9bmnfnJLGOYhgS2u4blqC3sqg==" saltValue="b5kVG2C9zPNvBDYAAMoupw==" spinCount="100000" sheet="1" objects="1" scenarios="1" selectLockedCells="1" selectUnlockedCells="1"/>
  <mergeCells count="2">
    <mergeCell ref="B1:C1"/>
    <mergeCell ref="D1:E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9B5A9-B7A1-4223-9D66-897720C48508}">
  <dimension ref="A2:A4"/>
  <sheetViews>
    <sheetView workbookViewId="0">
      <selection activeCell="B5" sqref="B5"/>
    </sheetView>
  </sheetViews>
  <sheetFormatPr defaultRowHeight="14.5"/>
  <cols>
    <col min="1" max="1" width="32.1796875" bestFit="1" customWidth="1"/>
  </cols>
  <sheetData>
    <row r="2" spans="1:1">
      <c r="A2" t="s">
        <v>87</v>
      </c>
    </row>
    <row r="3" spans="1:1">
      <c r="A3" t="s">
        <v>85</v>
      </c>
    </row>
    <row r="4" spans="1:1">
      <c r="A4" t="s">
        <v>86</v>
      </c>
    </row>
  </sheetData>
  <sheetProtection algorithmName="SHA-512" hashValue="NDdeLKrByruVJ2eiPRt1jr4oQKhXponvuTJEOvth0NSfroECtGBSfUsepW8HZ/1k7JvbGxlGmDhmdK/5h4/cTw==" saltValue="jlqdkgmGJEoX0yVJns8RyQ==" spinCount="100000" sheet="1" objects="1" scenarios="1" selectLockedCells="1" selectUnlockedCells="1"/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4447dd6a-a4a1-440b-a6a3-9124ef1ee017}" enabled="1" method="Privileged" siteId="{7a18110d-ef9b-4274-acef-e62ab0fe28e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Export Marking</vt:lpstr>
      <vt:lpstr>Instructions and Formulas</vt:lpstr>
      <vt:lpstr>Gage R&amp;R Crossed</vt:lpstr>
      <vt:lpstr>Graphs</vt:lpstr>
      <vt:lpstr>With and Without Interaction</vt:lpstr>
      <vt:lpstr>Math Crossed</vt:lpstr>
      <vt:lpstr>Drop Down Tables</vt:lpstr>
    </vt:vector>
  </TitlesOfParts>
  <Company>RTX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Scavotto, Karen P (USA)</dc:creator>
  <cp:lastModifiedBy>Scavotto, Karen P (USA)</cp:lastModifiedBy>
  <dcterms:created xsi:type="dcterms:W3CDTF">2025-02-25T16:53:54Z</dcterms:created>
  <dcterms:modified xsi:type="dcterms:W3CDTF">2025-06-05T18:21:45Z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80e0206e-d67d-4c9b-80e0-51209a884cef</vt:lpwstr>
  </property>
</Properties>
</file>